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outh Parking AC" sheetId="1" r:id="rId1"/>
  </sheets>
  <definedNames>
    <definedName name="_920226N" localSheetId="0">'South Parking AC'!$I$9:$R$28</definedName>
    <definedName name="_920226N_1" localSheetId="0">'South Parking AC'!$C$9:$R$32</definedName>
    <definedName name="_920226N_2" localSheetId="0">'South Parking AC'!$C$9:$R$32</definedName>
    <definedName name="solver_adj" localSheetId="0" hidden="1">'South Parking AC'!$W$18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'South Parking AC'!$V$19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-0.36651</definedName>
  </definedNames>
  <calcPr fullCalcOnLoad="1"/>
</workbook>
</file>

<file path=xl/sharedStrings.xml><?xml version="1.0" encoding="utf-8"?>
<sst xmlns="http://schemas.openxmlformats.org/spreadsheetml/2006/main" count="121" uniqueCount="72">
  <si>
    <t>Std. Dev.</t>
  </si>
  <si>
    <t xml:space="preserve"> = Hogg Case #</t>
  </si>
  <si>
    <t>D0 / 2</t>
  </si>
  <si>
    <t>Hogg: 24" Mr</t>
  </si>
  <si>
    <t>Hogg: 18" Mr</t>
  </si>
  <si>
    <t>Aver-age</t>
  </si>
  <si>
    <t>Thickness Ratio</t>
  </si>
  <si>
    <t>Hogg: 12" Mr</t>
  </si>
  <si>
    <t>Station</t>
  </si>
  <si>
    <t>From Sta.</t>
  </si>
  <si>
    <t>To Sta.</t>
  </si>
  <si>
    <t>Hogg: 36" Mr</t>
  </si>
  <si>
    <t>Test Date</t>
  </si>
  <si>
    <t>FWD Type</t>
  </si>
  <si>
    <t>JILS HWD</t>
  </si>
  <si>
    <t>Drop Sequence #</t>
  </si>
  <si>
    <t>Hogg: 48" Mr</t>
  </si>
  <si>
    <t>C-1</t>
  </si>
  <si>
    <t>WP</t>
  </si>
  <si>
    <t>West Parking: AC</t>
  </si>
  <si>
    <t>Sensor offset nearest half center deflection</t>
  </si>
  <si>
    <t>Deflection reading nearest half of center</t>
  </si>
  <si>
    <t>Subsection</t>
  </si>
  <si>
    <t>Lane</t>
  </si>
  <si>
    <t>Test Time</t>
  </si>
  <si>
    <t>Point Description</t>
  </si>
  <si>
    <t>Offset sensor number used for Mr calculation</t>
  </si>
  <si>
    <t>Load (lbf)</t>
  </si>
  <si>
    <t>D0 (mils)</t>
  </si>
  <si>
    <t>D12 (mils)</t>
  </si>
  <si>
    <t>D18 (mils)</t>
  </si>
  <si>
    <t>D24 (mils)</t>
  </si>
  <si>
    <t>D48 (mils)</t>
  </si>
  <si>
    <t>D36 (mils)</t>
  </si>
  <si>
    <t>Surface Thickness (inches)</t>
  </si>
  <si>
    <t>Eo (psi)</t>
  </si>
  <si>
    <t>Hogg Mr (psi)</t>
  </si>
  <si>
    <t>D8 (mils)</t>
  </si>
  <si>
    <t>abs.diff. (12")</t>
  </si>
  <si>
    <t>abs.diff. (18")</t>
  </si>
  <si>
    <t>abs.diff. (24")</t>
  </si>
  <si>
    <t>abs.diff. (36")</t>
  </si>
  <si>
    <t>abs.diff. (48")</t>
  </si>
  <si>
    <t>=0 (cen-ter defl.)</t>
  </si>
  <si>
    <t>= 5.91 or 6.00</t>
  </si>
  <si>
    <t>= 11.8 or 12.0</t>
  </si>
  <si>
    <t>= 7.87 or 8.0</t>
  </si>
  <si>
    <t xml:space="preserve"> = Approx. Bound Layer Thickness</t>
  </si>
  <si>
    <t xml:space="preserve">Composite Stiffness (psi) </t>
  </si>
  <si>
    <t>Characteristic length of deflection basin (in)</t>
  </si>
  <si>
    <t>Effective subgrade depth under load CL (ft.)</t>
  </si>
  <si>
    <t>Hogg Statistics</t>
  </si>
  <si>
    <t>Med-ian</t>
  </si>
  <si>
    <t>Section Average (bound layers)</t>
  </si>
  <si>
    <t>Subgrade Stiffness (psi)</t>
  </si>
  <si>
    <t>Section Average     (Hogg subgrade model)</t>
  </si>
  <si>
    <t xml:space="preserve"> = Factor for Hard Layer Stiffness</t>
  </si>
  <si>
    <t>Assumed hard layer stiffness (psi)</t>
  </si>
  <si>
    <t>Bound Surface Statistics</t>
  </si>
  <si>
    <t>AC Stiffness (psi)</t>
  </si>
  <si>
    <t>Median</t>
  </si>
  <si>
    <t>Average</t>
  </si>
  <si>
    <t xml:space="preserve"> = not   used</t>
  </si>
  <si>
    <t>Base Thickness (inches)</t>
  </si>
  <si>
    <t xml:space="preserve">Unbound Base Stiffness (psi) </t>
  </si>
  <si>
    <t>Unbound Base/Subgrade Modulus Ratio</t>
  </si>
  <si>
    <t>12" AREA</t>
  </si>
  <si>
    <t>12" Area Factor</t>
  </si>
  <si>
    <t>Base Stiffness (psi)</t>
  </si>
  <si>
    <t>Section Average (unbound base)</t>
  </si>
  <si>
    <t>Base thickness = 2" min. / 24" max.</t>
  </si>
  <si>
    <t>= Plate Radius &amp; Sensor Positions (in.)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</si>
</sst>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%"/>
    <numFmt numFmtId="175" formatCode="#,##0.0"/>
    <numFmt numFmtId="176" formatCode="0.0000E+00"/>
    <numFmt numFmtId="177" formatCode="#,##0.000"/>
    <numFmt numFmtId="178" formatCode="mmm\-yyyy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0" borderId="3" xfId="0" applyNumberFormat="1" applyBorder="1" applyAlignment="1">
      <alignment horizontal="center"/>
    </xf>
    <xf numFmtId="0" fontId="0" fillId="3" borderId="0" xfId="0" applyFill="1" applyAlignment="1">
      <alignment/>
    </xf>
    <xf numFmtId="165" fontId="0" fillId="0" borderId="0" xfId="0" applyNumberFormat="1" applyAlignment="1">
      <alignment horizontal="left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textRotation="90"/>
    </xf>
    <xf numFmtId="0" fontId="6" fillId="0" borderId="6" xfId="21" applyFont="1" applyFill="1" applyBorder="1" applyAlignment="1">
      <alignment horizontal="center" textRotation="90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/>
    </xf>
    <xf numFmtId="0" fontId="2" fillId="4" borderId="6" xfId="0" applyFont="1" applyFill="1" applyBorder="1" applyAlignment="1">
      <alignment horizontal="right" textRotation="90"/>
    </xf>
    <xf numFmtId="165" fontId="2" fillId="4" borderId="6" xfId="0" applyNumberFormat="1" applyFont="1" applyFill="1" applyBorder="1" applyAlignment="1">
      <alignment horizontal="right" textRotation="90"/>
    </xf>
    <xf numFmtId="0" fontId="0" fillId="0" borderId="0" xfId="0" applyAlignment="1">
      <alignment horizontal="center"/>
    </xf>
    <xf numFmtId="3" fontId="6" fillId="0" borderId="0" xfId="21" applyNumberFormat="1" applyFont="1" applyFill="1" applyBorder="1" applyAlignment="1">
      <alignment horizontal="center" wrapText="1"/>
      <protection/>
    </xf>
    <xf numFmtId="0" fontId="1" fillId="0" borderId="6" xfId="21" applyFont="1" applyFill="1" applyBorder="1" applyAlignment="1">
      <alignment horizontal="center" textRotation="90" wrapText="1"/>
      <protection/>
    </xf>
    <xf numFmtId="0" fontId="6" fillId="0" borderId="7" xfId="21" applyFont="1" applyFill="1" applyBorder="1" applyAlignment="1">
      <alignment horizontal="center" textRotation="90" wrapText="1"/>
      <protection/>
    </xf>
    <xf numFmtId="3" fontId="6" fillId="0" borderId="5" xfId="21" applyNumberFormat="1" applyFont="1" applyFill="1" applyBorder="1" applyAlignment="1">
      <alignment horizontal="center" wrapText="1"/>
      <protection/>
    </xf>
    <xf numFmtId="2" fontId="5" fillId="0" borderId="5" xfId="21" applyNumberFormat="1" applyFont="1" applyFill="1" applyBorder="1" applyAlignment="1">
      <alignment horizontal="center" wrapText="1"/>
      <protection/>
    </xf>
    <xf numFmtId="2" fontId="5" fillId="0" borderId="0" xfId="21" applyNumberFormat="1" applyFont="1" applyFill="1" applyBorder="1" applyAlignment="1">
      <alignment horizontal="center" wrapText="1"/>
      <protection/>
    </xf>
    <xf numFmtId="2" fontId="5" fillId="0" borderId="5" xfId="21" applyNumberFormat="1" applyFont="1" applyFill="1" applyBorder="1" applyAlignment="1">
      <alignment horizontal="center"/>
      <protection/>
    </xf>
    <xf numFmtId="2" fontId="5" fillId="0" borderId="0" xfId="21" applyNumberFormat="1" applyFont="1" applyFill="1" applyBorder="1" applyAlignment="1">
      <alignment horizontal="center"/>
      <protection/>
    </xf>
    <xf numFmtId="3" fontId="5" fillId="0" borderId="5" xfId="21" applyNumberFormat="1" applyFont="1" applyFill="1" applyBorder="1" applyAlignment="1">
      <alignment horizontal="center" wrapText="1"/>
      <protection/>
    </xf>
    <xf numFmtId="3" fontId="5" fillId="0" borderId="0" xfId="21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quotePrefix="1">
      <alignment/>
    </xf>
    <xf numFmtId="165" fontId="5" fillId="0" borderId="0" xfId="21" applyNumberFormat="1" applyFont="1" applyFill="1" applyBorder="1" applyAlignment="1">
      <alignment horizontal="center" wrapText="1"/>
      <protection/>
    </xf>
    <xf numFmtId="0" fontId="2" fillId="4" borderId="6" xfId="0" applyFont="1" applyFill="1" applyBorder="1" applyAlignment="1">
      <alignment horizontal="center" textRotation="90"/>
    </xf>
    <xf numFmtId="3" fontId="6" fillId="0" borderId="0" xfId="21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1" fontId="7" fillId="5" borderId="2" xfId="0" applyNumberFormat="1" applyFont="1" applyFill="1" applyBorder="1" applyAlignment="1" quotePrefix="1">
      <alignment wrapText="1"/>
    </xf>
    <xf numFmtId="1" fontId="7" fillId="6" borderId="8" xfId="0" applyNumberFormat="1" applyFont="1" applyFill="1" applyBorder="1" applyAlignment="1">
      <alignment/>
    </xf>
    <xf numFmtId="0" fontId="7" fillId="6" borderId="9" xfId="0" applyFont="1" applyFill="1" applyBorder="1" applyAlignment="1">
      <alignment/>
    </xf>
    <xf numFmtId="0" fontId="0" fillId="4" borderId="10" xfId="0" applyFill="1" applyBorder="1" applyAlignment="1" quotePrefix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 quotePrefix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1" fontId="7" fillId="2" borderId="8" xfId="0" applyNumberFormat="1" applyFont="1" applyFill="1" applyBorder="1" applyAlignment="1">
      <alignment/>
    </xf>
    <xf numFmtId="2" fontId="7" fillId="2" borderId="8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7" borderId="14" xfId="0" applyFill="1" applyBorder="1" applyAlignment="1">
      <alignment textRotation="90"/>
    </xf>
    <xf numFmtId="165" fontId="2" fillId="7" borderId="15" xfId="0" applyNumberFormat="1" applyFont="1" applyFill="1" applyBorder="1" applyAlignment="1">
      <alignment/>
    </xf>
    <xf numFmtId="0" fontId="0" fillId="7" borderId="16" xfId="0" applyFill="1" applyBorder="1" applyAlignment="1">
      <alignment/>
    </xf>
    <xf numFmtId="0" fontId="7" fillId="0" borderId="0" xfId="0" applyFont="1" applyFill="1" applyAlignment="1">
      <alignment horizontal="center"/>
    </xf>
    <xf numFmtId="165" fontId="2" fillId="4" borderId="10" xfId="0" applyNumberFormat="1" applyFont="1" applyFill="1" applyBorder="1" applyAlignment="1">
      <alignment horizontal="center" textRotation="90"/>
    </xf>
    <xf numFmtId="0" fontId="7" fillId="2" borderId="14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2" fillId="4" borderId="7" xfId="0" applyFont="1" applyFill="1" applyBorder="1" applyAlignment="1">
      <alignment/>
    </xf>
    <xf numFmtId="0" fontId="1" fillId="0" borderId="6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164" fontId="7" fillId="2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 quotePrefix="1">
      <alignment horizontal="center" textRotation="90"/>
    </xf>
    <xf numFmtId="165" fontId="2" fillId="2" borderId="15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" fontId="7" fillId="5" borderId="14" xfId="0" applyNumberFormat="1" applyFont="1" applyFill="1" applyBorder="1" applyAlignment="1" quotePrefix="1">
      <alignment horizontal="center" wrapText="1"/>
    </xf>
    <xf numFmtId="4" fontId="5" fillId="0" borderId="0" xfId="21" applyNumberFormat="1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7" fillId="5" borderId="10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3" fontId="2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65" fontId="8" fillId="2" borderId="33" xfId="0" applyNumberFormat="1" applyFont="1" applyFill="1" applyBorder="1" applyAlignment="1">
      <alignment horizontal="center"/>
    </xf>
    <xf numFmtId="165" fontId="8" fillId="2" borderId="34" xfId="0" applyNumberFormat="1" applyFont="1" applyFill="1" applyBorder="1" applyAlignment="1">
      <alignment horizontal="center"/>
    </xf>
    <xf numFmtId="165" fontId="8" fillId="2" borderId="35" xfId="0" applyNumberFormat="1" applyFont="1" applyFill="1" applyBorder="1" applyAlignment="1">
      <alignment horizontal="center"/>
    </xf>
    <xf numFmtId="165" fontId="9" fillId="0" borderId="36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bg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BA713"/>
  <sheetViews>
    <sheetView tabSelected="1" workbookViewId="0" topLeftCell="Z1">
      <pane ySplit="7" topLeftCell="BM8" activePane="bottomLeft" state="frozen"/>
      <selection pane="topLeft" activeCell="A1" sqref="A1"/>
      <selection pane="bottomLeft" activeCell="AJ34" sqref="AJ34"/>
    </sheetView>
  </sheetViews>
  <sheetFormatPr defaultColWidth="9.140625" defaultRowHeight="12.75"/>
  <cols>
    <col min="1" max="1" width="2.00390625" style="0" customWidth="1"/>
    <col min="2" max="2" width="2.57421875" style="0" customWidth="1"/>
    <col min="3" max="3" width="5.00390625" style="0" bestFit="1" customWidth="1"/>
    <col min="4" max="4" width="3.00390625" style="0" customWidth="1"/>
    <col min="5" max="5" width="9.28125" style="0" bestFit="1" customWidth="1"/>
    <col min="6" max="6" width="5.57421875" style="0" bestFit="1" customWidth="1"/>
    <col min="7" max="7" width="9.28125" style="0" customWidth="1"/>
    <col min="8" max="8" width="4.7109375" style="0" customWidth="1"/>
    <col min="9" max="9" width="4.8515625" style="0" customWidth="1"/>
    <col min="10" max="10" width="5.421875" style="0" customWidth="1"/>
    <col min="11" max="11" width="7.7109375" style="0" customWidth="1"/>
    <col min="12" max="12" width="7.57421875" style="0" customWidth="1"/>
    <col min="13" max="13" width="6.7109375" style="0" customWidth="1"/>
    <col min="14" max="14" width="6.421875" style="0" customWidth="1"/>
    <col min="15" max="16" width="7.00390625" style="0" customWidth="1"/>
    <col min="17" max="17" width="5.7109375" style="0" customWidth="1"/>
    <col min="18" max="18" width="5.8515625" style="0" customWidth="1"/>
    <col min="19" max="19" width="2.57421875" style="0" customWidth="1"/>
    <col min="20" max="20" width="6.8515625" style="11" customWidth="1"/>
    <col min="21" max="21" width="7.57421875" style="0" customWidth="1"/>
    <col min="22" max="22" width="7.8515625" style="0" customWidth="1"/>
    <col min="23" max="23" width="6.57421875" style="0" customWidth="1"/>
    <col min="24" max="24" width="7.28125" style="0" customWidth="1"/>
    <col min="25" max="25" width="8.7109375" style="0" customWidth="1"/>
    <col min="26" max="26" width="8.00390625" style="0" customWidth="1"/>
    <col min="27" max="27" width="7.140625" style="0" customWidth="1"/>
    <col min="28" max="28" width="7.8515625" style="0" customWidth="1"/>
    <col min="29" max="30" width="6.8515625" style="0" customWidth="1"/>
    <col min="32" max="32" width="2.421875" style="0" customWidth="1"/>
    <col min="33" max="33" width="9.00390625" style="0" customWidth="1"/>
    <col min="34" max="34" width="7.421875" style="0" customWidth="1"/>
    <col min="35" max="35" width="10.00390625" style="0" customWidth="1"/>
    <col min="37" max="37" width="8.7109375" style="0" customWidth="1"/>
    <col min="38" max="38" width="8.57421875" style="0" customWidth="1"/>
    <col min="39" max="39" width="9.8515625" style="0" customWidth="1"/>
    <col min="40" max="40" width="2.28125" style="0" customWidth="1"/>
    <col min="41" max="41" width="5.421875" style="0" customWidth="1"/>
    <col min="42" max="42" width="6.28125" style="0" customWidth="1"/>
    <col min="43" max="43" width="5.7109375" style="0" customWidth="1"/>
    <col min="44" max="44" width="5.8515625" style="0" customWidth="1"/>
    <col min="45" max="45" width="6.28125" style="0" customWidth="1"/>
    <col min="46" max="46" width="6.7109375" style="0" customWidth="1"/>
    <col min="47" max="47" width="2.28125" style="0" customWidth="1"/>
    <col min="48" max="48" width="4.8515625" style="0" customWidth="1"/>
    <col min="49" max="49" width="5.57421875" style="0" customWidth="1"/>
    <col min="50" max="50" width="8.140625" style="0" customWidth="1"/>
    <col min="51" max="51" width="2.28125" style="0" customWidth="1"/>
  </cols>
  <sheetData>
    <row r="1" ht="9" customHeight="1" thickBot="1">
      <c r="T1"/>
    </row>
    <row r="2" spans="2:50" ht="13.5" thickBot="1">
      <c r="B2" s="39"/>
      <c r="I2" s="111" t="s">
        <v>19</v>
      </c>
      <c r="J2" s="112"/>
      <c r="K2" s="113"/>
      <c r="L2" s="78"/>
      <c r="M2" s="78"/>
      <c r="N2" s="78"/>
      <c r="O2" s="78"/>
      <c r="P2" s="78"/>
      <c r="S2" s="39"/>
      <c r="T2"/>
      <c r="U2" s="114" t="str">
        <f>I2</f>
        <v>West Parking: AC</v>
      </c>
      <c r="V2" s="115"/>
      <c r="W2" s="92" t="s">
        <v>51</v>
      </c>
      <c r="X2" s="93"/>
      <c r="Y2" s="94"/>
      <c r="Z2" s="92" t="s">
        <v>54</v>
      </c>
      <c r="AA2" s="93"/>
      <c r="AB2" s="120"/>
      <c r="AF2" s="39"/>
      <c r="AG2" s="121" t="str">
        <f>I2</f>
        <v>West Parking: AC</v>
      </c>
      <c r="AH2" s="122"/>
      <c r="AI2" s="92" t="s">
        <v>58</v>
      </c>
      <c r="AJ2" s="93"/>
      <c r="AK2" s="94"/>
      <c r="AL2" s="92" t="s">
        <v>59</v>
      </c>
      <c r="AM2" s="110"/>
      <c r="AN2" s="39"/>
      <c r="AU2" s="39"/>
      <c r="AV2" s="98" t="s">
        <v>68</v>
      </c>
      <c r="AW2" s="99"/>
      <c r="AX2" s="100"/>
    </row>
    <row r="3" spans="2:50" ht="30.75" customHeight="1">
      <c r="B3" s="39"/>
      <c r="I3" s="24"/>
      <c r="J3" s="24"/>
      <c r="K3" s="24"/>
      <c r="L3" s="24"/>
      <c r="M3" s="24"/>
      <c r="N3" s="24"/>
      <c r="O3" s="24"/>
      <c r="P3" s="24"/>
      <c r="S3" s="39"/>
      <c r="T3"/>
      <c r="U3" s="5" t="s">
        <v>9</v>
      </c>
      <c r="V3" s="6" t="s">
        <v>10</v>
      </c>
      <c r="W3" s="6" t="s">
        <v>52</v>
      </c>
      <c r="X3" s="6" t="s">
        <v>5</v>
      </c>
      <c r="Y3" s="6" t="s">
        <v>0</v>
      </c>
      <c r="Z3" s="116" t="s">
        <v>55</v>
      </c>
      <c r="AA3" s="117"/>
      <c r="AB3" s="118"/>
      <c r="AF3" s="39"/>
      <c r="AG3" s="80" t="s">
        <v>9</v>
      </c>
      <c r="AH3" s="81" t="s">
        <v>10</v>
      </c>
      <c r="AI3" s="6" t="s">
        <v>60</v>
      </c>
      <c r="AJ3" s="6" t="s">
        <v>61</v>
      </c>
      <c r="AK3" s="6" t="s">
        <v>0</v>
      </c>
      <c r="AL3" s="116" t="s">
        <v>53</v>
      </c>
      <c r="AM3" s="119"/>
      <c r="AN3" s="39"/>
      <c r="AU3" s="39"/>
      <c r="AV3" s="101" t="s">
        <v>69</v>
      </c>
      <c r="AW3" s="96"/>
      <c r="AX3" s="102"/>
    </row>
    <row r="4" spans="2:50" ht="13.5" customHeight="1" thickBot="1">
      <c r="B4" s="67"/>
      <c r="I4" s="15"/>
      <c r="J4" s="15"/>
      <c r="K4" s="15"/>
      <c r="L4" s="23"/>
      <c r="M4" s="23"/>
      <c r="N4" s="23"/>
      <c r="O4" s="25"/>
      <c r="P4" s="25"/>
      <c r="S4" s="67"/>
      <c r="T4"/>
      <c r="U4" s="13">
        <f>MIN($H8:$H1090)</f>
        <v>0</v>
      </c>
      <c r="V4" s="10">
        <f>MAX($H8:$H1090)</f>
        <v>77</v>
      </c>
      <c r="W4" s="7">
        <f>MEDIAN(AE8:AE1084)</f>
        <v>10773.218027954103</v>
      </c>
      <c r="X4" s="7">
        <f>AVERAGE(AE8:AE1084)</f>
        <v>11384.555667705537</v>
      </c>
      <c r="Y4" s="7">
        <f>STDEV(AE8:AE1084)</f>
        <v>2186.9928586459396</v>
      </c>
      <c r="Z4" s="106">
        <f>AVERAGE(AE8:AE1084)</f>
        <v>11384.555667705537</v>
      </c>
      <c r="AA4" s="107"/>
      <c r="AB4" s="108"/>
      <c r="AC4" s="59">
        <v>2</v>
      </c>
      <c r="AD4" s="60" t="s">
        <v>1</v>
      </c>
      <c r="AE4" s="61"/>
      <c r="AF4" s="67"/>
      <c r="AG4" s="82">
        <f>MIN($H8:$H1090)</f>
        <v>0</v>
      </c>
      <c r="AH4" s="10">
        <f>MAX($H8:$H1090)</f>
        <v>77</v>
      </c>
      <c r="AI4" s="7">
        <f>MEDIAN(AM8:AM1084)</f>
        <v>955461.31055018</v>
      </c>
      <c r="AJ4" s="7">
        <f>AVERAGE(AM8:AM1084)</f>
        <v>1008490.6652038646</v>
      </c>
      <c r="AK4" s="7">
        <f>STDEV(AM8:AM1084)</f>
        <v>166572.5916383419</v>
      </c>
      <c r="AL4" s="106">
        <f>AVERAGE(AM8:AM1084)</f>
        <v>1008490.6652038646</v>
      </c>
      <c r="AM4" s="109"/>
      <c r="AN4" s="67"/>
      <c r="AU4" s="67"/>
      <c r="AV4" s="103">
        <f>AVERAGE(AX8:AX1084)</f>
        <v>21891.59462685642</v>
      </c>
      <c r="AW4" s="104"/>
      <c r="AX4" s="105"/>
    </row>
    <row r="5" spans="2:52" ht="12.75">
      <c r="B5" s="39"/>
      <c r="I5" s="12"/>
      <c r="J5" s="12"/>
      <c r="S5" s="39"/>
      <c r="T5"/>
      <c r="U5" s="66">
        <v>6</v>
      </c>
      <c r="V5" s="58">
        <v>0</v>
      </c>
      <c r="W5" s="65">
        <v>8</v>
      </c>
      <c r="X5" s="65">
        <v>12</v>
      </c>
      <c r="Y5" s="65">
        <v>18</v>
      </c>
      <c r="Z5" s="65">
        <v>24</v>
      </c>
      <c r="AA5" s="65">
        <v>36</v>
      </c>
      <c r="AB5" s="65">
        <v>48</v>
      </c>
      <c r="AC5" s="62" t="s">
        <v>71</v>
      </c>
      <c r="AD5" s="63"/>
      <c r="AE5" s="63"/>
      <c r="AF5" s="61"/>
      <c r="AG5" s="64"/>
      <c r="AH5" s="83"/>
      <c r="AI5" s="84">
        <v>4</v>
      </c>
      <c r="AJ5" s="62" t="s">
        <v>47</v>
      </c>
      <c r="AK5" s="63"/>
      <c r="AL5" s="63"/>
      <c r="AM5" s="61"/>
      <c r="AO5" s="73">
        <v>3</v>
      </c>
      <c r="AP5" s="60" t="s">
        <v>56</v>
      </c>
      <c r="AQ5" s="74"/>
      <c r="AR5" s="74"/>
      <c r="AS5" s="74"/>
      <c r="AT5" s="75"/>
      <c r="AV5" s="43"/>
      <c r="AZ5" s="84">
        <v>6</v>
      </c>
    </row>
    <row r="6" spans="2:52" ht="25.5" customHeight="1">
      <c r="B6" s="39"/>
      <c r="I6" s="12"/>
      <c r="J6" s="12"/>
      <c r="S6" s="39"/>
      <c r="T6"/>
      <c r="U6" s="57" t="s">
        <v>44</v>
      </c>
      <c r="V6" s="57" t="s">
        <v>43</v>
      </c>
      <c r="W6" s="57" t="s">
        <v>46</v>
      </c>
      <c r="X6" s="57" t="s">
        <v>45</v>
      </c>
      <c r="Y6" s="56"/>
      <c r="Z6" s="56"/>
      <c r="AA6" s="56"/>
      <c r="AB6" s="56"/>
      <c r="AC6" s="2"/>
      <c r="AH6" s="39"/>
      <c r="AI6" s="89" t="s">
        <v>62</v>
      </c>
      <c r="AJ6" s="2"/>
      <c r="AM6" s="39"/>
      <c r="AP6" s="71"/>
      <c r="AQ6" s="2"/>
      <c r="AV6" s="95" t="s">
        <v>70</v>
      </c>
      <c r="AW6" s="96"/>
      <c r="AX6" s="97"/>
      <c r="AZ6" s="89" t="s">
        <v>62</v>
      </c>
    </row>
    <row r="7" spans="2:51" ht="150.75" customHeight="1">
      <c r="B7" s="68"/>
      <c r="C7" s="72" t="s">
        <v>22</v>
      </c>
      <c r="D7" s="26" t="s">
        <v>23</v>
      </c>
      <c r="E7" s="45" t="s">
        <v>12</v>
      </c>
      <c r="F7" s="26" t="s">
        <v>24</v>
      </c>
      <c r="G7" s="45" t="s">
        <v>13</v>
      </c>
      <c r="H7" s="27" t="s">
        <v>8</v>
      </c>
      <c r="I7" s="45" t="s">
        <v>25</v>
      </c>
      <c r="J7" s="45" t="s">
        <v>15</v>
      </c>
      <c r="K7" s="26" t="s">
        <v>27</v>
      </c>
      <c r="L7" s="26" t="s">
        <v>28</v>
      </c>
      <c r="M7" s="26" t="s">
        <v>37</v>
      </c>
      <c r="N7" s="26" t="s">
        <v>29</v>
      </c>
      <c r="O7" s="26" t="s">
        <v>30</v>
      </c>
      <c r="P7" s="26" t="s">
        <v>31</v>
      </c>
      <c r="Q7" s="26" t="s">
        <v>33</v>
      </c>
      <c r="R7" s="26" t="s">
        <v>32</v>
      </c>
      <c r="S7" s="68"/>
      <c r="T7" s="18" t="s">
        <v>7</v>
      </c>
      <c r="U7" s="18" t="s">
        <v>4</v>
      </c>
      <c r="V7" s="18" t="s">
        <v>3</v>
      </c>
      <c r="W7" s="18" t="s">
        <v>11</v>
      </c>
      <c r="X7" s="18" t="s">
        <v>16</v>
      </c>
      <c r="Y7" s="77" t="s">
        <v>2</v>
      </c>
      <c r="Z7" s="77" t="s">
        <v>38</v>
      </c>
      <c r="AA7" s="77" t="s">
        <v>39</v>
      </c>
      <c r="AB7" s="77" t="s">
        <v>40</v>
      </c>
      <c r="AC7" s="77" t="s">
        <v>41</v>
      </c>
      <c r="AD7" s="77" t="s">
        <v>42</v>
      </c>
      <c r="AE7" s="76" t="s">
        <v>36</v>
      </c>
      <c r="AF7" s="68"/>
      <c r="AG7" s="76"/>
      <c r="AH7" s="85" t="s">
        <v>34</v>
      </c>
      <c r="AI7" s="19" t="s">
        <v>35</v>
      </c>
      <c r="AJ7" s="19" t="s">
        <v>6</v>
      </c>
      <c r="AK7" s="19" t="s">
        <v>66</v>
      </c>
      <c r="AL7" s="19" t="s">
        <v>67</v>
      </c>
      <c r="AM7" s="30" t="s">
        <v>48</v>
      </c>
      <c r="AN7" s="68"/>
      <c r="AO7" s="19" t="s">
        <v>26</v>
      </c>
      <c r="AP7" s="19" t="s">
        <v>20</v>
      </c>
      <c r="AQ7" s="19" t="s">
        <v>21</v>
      </c>
      <c r="AR7" s="19" t="s">
        <v>49</v>
      </c>
      <c r="AS7" s="30" t="s">
        <v>57</v>
      </c>
      <c r="AT7" s="31" t="s">
        <v>50</v>
      </c>
      <c r="AU7" s="68"/>
      <c r="AV7" s="85" t="s">
        <v>63</v>
      </c>
      <c r="AW7" s="19" t="s">
        <v>65</v>
      </c>
      <c r="AX7" s="30" t="s">
        <v>64</v>
      </c>
      <c r="AY7" s="68"/>
    </row>
    <row r="8" spans="2:51" ht="12.75">
      <c r="B8" s="69"/>
      <c r="C8" s="50"/>
      <c r="D8" s="8"/>
      <c r="E8" s="8"/>
      <c r="F8" s="8"/>
      <c r="G8" s="8"/>
      <c r="H8" s="8"/>
      <c r="I8" s="50"/>
      <c r="J8" s="50"/>
      <c r="K8" s="51"/>
      <c r="L8" s="8"/>
      <c r="M8" s="8"/>
      <c r="N8" s="8"/>
      <c r="O8" s="8"/>
      <c r="P8" s="8"/>
      <c r="Q8" s="8"/>
      <c r="R8" s="8"/>
      <c r="S8" s="69"/>
      <c r="T8" s="14"/>
      <c r="U8" s="14"/>
      <c r="V8" s="14"/>
      <c r="W8" s="14"/>
      <c r="X8" s="14"/>
      <c r="Y8" s="22"/>
      <c r="Z8" s="22"/>
      <c r="AA8" s="22"/>
      <c r="AB8" s="22"/>
      <c r="AC8" s="22"/>
      <c r="AD8" s="22"/>
      <c r="AE8" s="16"/>
      <c r="AF8" s="69"/>
      <c r="AG8" s="16"/>
      <c r="AH8" s="86"/>
      <c r="AI8" s="37"/>
      <c r="AJ8" s="35"/>
      <c r="AK8" s="33"/>
      <c r="AL8" s="33"/>
      <c r="AM8" s="32"/>
      <c r="AN8" s="69"/>
      <c r="AO8" s="28"/>
      <c r="AP8" s="28"/>
      <c r="AQ8" s="4"/>
      <c r="AR8" s="4"/>
      <c r="AS8" s="3"/>
      <c r="AT8" s="1"/>
      <c r="AU8" s="69"/>
      <c r="AV8" s="86"/>
      <c r="AW8" s="37"/>
      <c r="AX8" s="32"/>
      <c r="AY8" s="69"/>
    </row>
    <row r="9" spans="2:51" ht="12.75">
      <c r="B9" s="70"/>
      <c r="C9" s="50" t="s">
        <v>18</v>
      </c>
      <c r="D9" s="50">
        <v>1</v>
      </c>
      <c r="E9" s="52">
        <v>38072</v>
      </c>
      <c r="F9" s="53">
        <v>0.74375</v>
      </c>
      <c r="G9" s="8" t="s">
        <v>14</v>
      </c>
      <c r="H9" s="8">
        <v>0</v>
      </c>
      <c r="I9" s="50" t="s">
        <v>17</v>
      </c>
      <c r="J9" s="50">
        <v>1</v>
      </c>
      <c r="K9" s="54">
        <v>10799.161544884342</v>
      </c>
      <c r="L9" s="55">
        <v>26.92</v>
      </c>
      <c r="M9" s="55">
        <v>19.78</v>
      </c>
      <c r="N9" s="55">
        <v>15.03</v>
      </c>
      <c r="O9" s="55">
        <v>10.06</v>
      </c>
      <c r="P9" s="55">
        <v>7.41</v>
      </c>
      <c r="Q9" s="55">
        <v>4.16</v>
      </c>
      <c r="R9" s="55">
        <v>2.47</v>
      </c>
      <c r="S9" s="70"/>
      <c r="T9" s="47">
        <f>hogg($U$5*25.4,$K9/(145.04*3.141593*$U$5^2),$L9*25.4,N9*25.4,X$5*25.4,$AC$4)*145.04</f>
        <v>10324.590159912108</v>
      </c>
      <c r="U9" s="47">
        <f>hogg($U$5*25.4,$K9/(145.04*3.141593*$U$5^2),$L9*25.4,O9*25.4,Y$5*25.4,$AC$4)*145.04</f>
        <v>10157.105653686524</v>
      </c>
      <c r="V9" s="47">
        <f>hogg($U$5*25.4,$K9/(145.04*3.141593*$U$5^2),$L9*25.4,P9*25.4,Z$5*25.4,$AC$4)*145.04</f>
        <v>9215.806875915527</v>
      </c>
      <c r="W9" s="47">
        <f>hogg($U$5*25.4,$K9/(145.04*3.141593*$U$5^2),$L9*25.4,Q9*25.4,AA$5*25.4,$AC$4)*145.04</f>
        <v>8084.563593749999</v>
      </c>
      <c r="X9" s="47">
        <f>hogg($U$5*25.4,$K9/(145.04*3.141593*$U$5^2),$L9*25.4,R9*25.4,AB$5*25.4,$AC$4)*145.04</f>
        <v>7409.5829412841795</v>
      </c>
      <c r="Y9" s="48">
        <f>L9/2</f>
        <v>13.46</v>
      </c>
      <c r="Z9" s="48">
        <f aca="true" t="shared" si="0" ref="Z9:AD12">ABS(N9-$Y9)</f>
        <v>1.5699999999999985</v>
      </c>
      <c r="AA9" s="48">
        <f t="shared" si="0"/>
        <v>3.4000000000000004</v>
      </c>
      <c r="AB9" s="48">
        <f t="shared" si="0"/>
        <v>6.050000000000001</v>
      </c>
      <c r="AC9" s="48">
        <f t="shared" si="0"/>
        <v>9.3</v>
      </c>
      <c r="AD9" s="48">
        <f t="shared" si="0"/>
        <v>10.99</v>
      </c>
      <c r="AE9" s="17">
        <f>IF(Z9=MIN(Z9:AD9),T9,IF(AA9=MIN(AA9:AD9),U9,IF(AB9=MIN(AA9:AD9),V9,IF(AC9=MIN(AA9:AD9),W9,IF(AD9=MIN(AA9:AD9),X9,0)))))</f>
        <v>10324.590159912108</v>
      </c>
      <c r="AF9" s="70"/>
      <c r="AG9" s="17"/>
      <c r="AH9" s="87">
        <v>3</v>
      </c>
      <c r="AI9" s="38">
        <f>1.5*(K9)/(3.141593*$U$5^2)*($U$5)/(L9)*1000</f>
        <v>31923.10088406481</v>
      </c>
      <c r="AJ9" s="36">
        <f>$AH9/$U$5/2</f>
        <v>0.25</v>
      </c>
      <c r="AK9" s="34">
        <f>($X$5/12+1)*(2+(3*M9+N9)/L9)</f>
        <v>9.525260029717682</v>
      </c>
      <c r="AL9" s="34">
        <f>((0.752)/(1.752-(AK9)/6.85))^1.35</f>
        <v>2.688606266819582</v>
      </c>
      <c r="AM9" s="29">
        <f>((AL9)*AI9*(AJ9)^(1/AL9)/(AJ9^2))</f>
        <v>820015.600138509</v>
      </c>
      <c r="AN9" s="70"/>
      <c r="AO9" s="4">
        <f>MATCH(MIN(Z9:AD9),Z9:AD9,0)+2</f>
        <v>3</v>
      </c>
      <c r="AP9" s="28">
        <f>INDEX($X$5:$AB$5,1,$AO9-2)</f>
        <v>12</v>
      </c>
      <c r="AQ9" s="21">
        <f>INDEX(N9:R9,1,$AO9-2)</f>
        <v>15.03</v>
      </c>
      <c r="AR9" s="79">
        <f>CharLngth($U$5,$L9*25.4,AQ9*25.4,AP9*25.4)</f>
        <v>7.932986259460449</v>
      </c>
      <c r="AS9" s="3">
        <f>AE9*$AO$5</f>
        <v>30973.770479736326</v>
      </c>
      <c r="AT9" s="79">
        <f>AR9*10/12</f>
        <v>6.610821882883708</v>
      </c>
      <c r="AU9" s="70"/>
      <c r="AV9" s="87">
        <v>8</v>
      </c>
      <c r="AW9" s="90">
        <f>AX9/AE9</f>
        <v>2.1922442789891305</v>
      </c>
      <c r="AX9" s="91">
        <f>0.86*(AV9^0.45*AE9)</f>
        <v>22634.02371097479</v>
      </c>
      <c r="AY9" s="70"/>
    </row>
    <row r="10" spans="2:51" ht="12.75">
      <c r="B10" s="70"/>
      <c r="C10" s="50" t="s">
        <v>18</v>
      </c>
      <c r="D10" s="50">
        <v>1</v>
      </c>
      <c r="E10" s="52">
        <v>38072</v>
      </c>
      <c r="F10" s="53">
        <v>0.74375</v>
      </c>
      <c r="G10" s="8" t="s">
        <v>14</v>
      </c>
      <c r="H10" s="8">
        <v>0</v>
      </c>
      <c r="I10" s="50" t="s">
        <v>17</v>
      </c>
      <c r="J10" s="50">
        <v>2</v>
      </c>
      <c r="K10" s="54">
        <v>10919.263434169432</v>
      </c>
      <c r="L10" s="55">
        <v>26.5</v>
      </c>
      <c r="M10" s="55">
        <v>19.41</v>
      </c>
      <c r="N10" s="55">
        <v>14.8</v>
      </c>
      <c r="O10" s="55">
        <v>9.98</v>
      </c>
      <c r="P10" s="55">
        <v>7.34</v>
      </c>
      <c r="Q10" s="55">
        <v>4.17</v>
      </c>
      <c r="R10" s="55">
        <v>2.48</v>
      </c>
      <c r="S10" s="70"/>
      <c r="T10" s="47">
        <f aca="true" t="shared" si="1" ref="T10:X12">hogg($U$5*25.4,$K10/(145.04*3.141593*$U$5^2),$L10*25.4,N10*25.4,X$5*25.4,$AC$4)*145.04</f>
        <v>10600.334579467773</v>
      </c>
      <c r="U10" s="47">
        <f t="shared" si="1"/>
        <v>10364.204165649413</v>
      </c>
      <c r="V10" s="47">
        <f t="shared" si="1"/>
        <v>9427.799182128905</v>
      </c>
      <c r="W10" s="47">
        <f t="shared" si="1"/>
        <v>8232.78663482666</v>
      </c>
      <c r="X10" s="47">
        <f t="shared" si="1"/>
        <v>7550.692413940429</v>
      </c>
      <c r="Y10" s="48">
        <f>L10/2</f>
        <v>13.25</v>
      </c>
      <c r="Z10" s="48">
        <f t="shared" si="0"/>
        <v>1.5500000000000007</v>
      </c>
      <c r="AA10" s="48">
        <f t="shared" si="0"/>
        <v>3.2699999999999996</v>
      </c>
      <c r="AB10" s="48">
        <f t="shared" si="0"/>
        <v>5.91</v>
      </c>
      <c r="AC10" s="48">
        <f t="shared" si="0"/>
        <v>9.08</v>
      </c>
      <c r="AD10" s="48">
        <f t="shared" si="0"/>
        <v>10.77</v>
      </c>
      <c r="AE10" s="17">
        <f>IF(Z10=MIN(Z10:AD10),T10,IF(AA10=MIN(AA10:AD10),U10,IF(AB10=MIN(AA10:AD10),V10,IF(AC10=MIN(AA10:AD10),W10,IF(AD10=MIN(AA10:AD10),X10,0)))))</f>
        <v>10600.334579467773</v>
      </c>
      <c r="AF10" s="70"/>
      <c r="AG10" s="17"/>
      <c r="AH10" s="87">
        <v>3</v>
      </c>
      <c r="AI10" s="38">
        <f>1.5*(K10)/(3.141593*$U$5^2)*($U$5)/(L10)*1000</f>
        <v>32789.70865744788</v>
      </c>
      <c r="AJ10" s="36">
        <f>$AH10/$U$5/2</f>
        <v>0.25</v>
      </c>
      <c r="AK10" s="34">
        <f>($X$5/12+1)*(2+(3*M10+N10)/L10)</f>
        <v>9.511698113207547</v>
      </c>
      <c r="AL10" s="34">
        <f>((0.752)/(1.752-(AK10)/6.85))^1.35</f>
        <v>2.668852275216228</v>
      </c>
      <c r="AM10" s="29">
        <f>((AL10)*AI10*(AJ10)^(1/AL10)/(AJ10^2))</f>
        <v>832903.0870888124</v>
      </c>
      <c r="AN10" s="70"/>
      <c r="AO10" s="4">
        <f>MATCH(MIN(Z10:AD10),Z10:AD10,0)+2</f>
        <v>3</v>
      </c>
      <c r="AP10" s="28">
        <f>INDEX($X$5:$AB$5,1,$AO10-2)</f>
        <v>12</v>
      </c>
      <c r="AQ10" s="21">
        <f>INDEX(N10:R10,1,$AO10-2)</f>
        <v>14.8</v>
      </c>
      <c r="AR10" s="79">
        <f>CharLngth($U$5,$L10*25.4,AQ10*25.4,AP10*25.4)</f>
        <v>7.935978889465332</v>
      </c>
      <c r="AS10" s="3">
        <f>AE10*$AO$5</f>
        <v>31801.00373840332</v>
      </c>
      <c r="AT10" s="79">
        <f>AR10*10/12</f>
        <v>6.61331574122111</v>
      </c>
      <c r="AU10" s="70"/>
      <c r="AV10" s="87">
        <v>8</v>
      </c>
      <c r="AW10" s="90">
        <f>AX10/AE10</f>
        <v>2.1922442789891305</v>
      </c>
      <c r="AX10" s="91">
        <f>0.86*(AV10^0.45*AE10)</f>
        <v>23238.52283720888</v>
      </c>
      <c r="AY10" s="70"/>
    </row>
    <row r="11" spans="2:51" ht="12.75">
      <c r="B11" s="70"/>
      <c r="C11" s="50" t="s">
        <v>18</v>
      </c>
      <c r="D11" s="50">
        <v>1</v>
      </c>
      <c r="E11" s="52">
        <v>38072</v>
      </c>
      <c r="F11" s="53">
        <v>0.74375</v>
      </c>
      <c r="G11" s="8" t="s">
        <v>14</v>
      </c>
      <c r="H11" s="8">
        <v>0</v>
      </c>
      <c r="I11" s="50" t="s">
        <v>17</v>
      </c>
      <c r="J11" s="50">
        <v>3</v>
      </c>
      <c r="K11" s="54">
        <v>10819.178526431857</v>
      </c>
      <c r="L11" s="55">
        <v>26.53</v>
      </c>
      <c r="M11" s="55">
        <v>19.49</v>
      </c>
      <c r="N11" s="55">
        <v>14.95</v>
      </c>
      <c r="O11" s="55">
        <v>10.07</v>
      </c>
      <c r="P11" s="55">
        <v>7.42</v>
      </c>
      <c r="Q11" s="55">
        <v>4.21</v>
      </c>
      <c r="R11" s="55">
        <v>2.48</v>
      </c>
      <c r="S11" s="70"/>
      <c r="T11" s="47">
        <f t="shared" si="1"/>
        <v>10359.33637573242</v>
      </c>
      <c r="U11" s="47">
        <f t="shared" si="1"/>
        <v>10188.721390380859</v>
      </c>
      <c r="V11" s="47">
        <f t="shared" si="1"/>
        <v>9271.98066253662</v>
      </c>
      <c r="W11" s="47">
        <f t="shared" si="1"/>
        <v>8115.42963104248</v>
      </c>
      <c r="X11" s="47">
        <f t="shared" si="1"/>
        <v>7476.4173980712885</v>
      </c>
      <c r="Y11" s="48">
        <f>L11/2</f>
        <v>13.265</v>
      </c>
      <c r="Z11" s="48">
        <f t="shared" si="0"/>
        <v>1.6849999999999987</v>
      </c>
      <c r="AA11" s="48">
        <f t="shared" si="0"/>
        <v>3.1950000000000003</v>
      </c>
      <c r="AB11" s="48">
        <f t="shared" si="0"/>
        <v>5.845000000000001</v>
      </c>
      <c r="AC11" s="48">
        <f t="shared" si="0"/>
        <v>9.055</v>
      </c>
      <c r="AD11" s="48">
        <f t="shared" si="0"/>
        <v>10.785</v>
      </c>
      <c r="AE11" s="17">
        <f>IF(Z11=MIN(Z11:AD11),T11,IF(AA11=MIN(AA11:AD11),U11,IF(AB11=MIN(AA11:AD11),V11,IF(AC11=MIN(AA11:AD11),W11,IF(AD11=MIN(AA11:AD11),X11,0)))))</f>
        <v>10359.33637573242</v>
      </c>
      <c r="AF11" s="70"/>
      <c r="AG11" s="17"/>
      <c r="AH11" s="87">
        <v>3</v>
      </c>
      <c r="AI11" s="38">
        <f>1.5*(K11)/(3.141593*$U$5^2)*($U$5)/(L11)*1000</f>
        <v>32452.422781866397</v>
      </c>
      <c r="AJ11" s="36">
        <f>$AH11/$U$5/2</f>
        <v>0.25</v>
      </c>
      <c r="AK11" s="34">
        <f>($X$5/12+1)*(2+(3*M11+N11)/L11)</f>
        <v>9.534866189219752</v>
      </c>
      <c r="AL11" s="34">
        <f>((0.752)/(1.752-(AK11)/6.85))^1.35</f>
        <v>2.702752948494769</v>
      </c>
      <c r="AM11" s="29">
        <f>((AL11)*AI11*(AJ11)^(1/AL11)/(AJ11^2))</f>
        <v>840263.3131535775</v>
      </c>
      <c r="AN11" s="70"/>
      <c r="AO11" s="4">
        <f>MATCH(MIN(Z11:AD11),Z11:AD11,0)+2</f>
        <v>3</v>
      </c>
      <c r="AP11" s="28">
        <f>INDEX($X$5:$AB$5,1,$AO11-2)</f>
        <v>12</v>
      </c>
      <c r="AQ11" s="21">
        <f>INDEX(N11:R11,1,$AO11-2)</f>
        <v>14.95</v>
      </c>
      <c r="AR11" s="79">
        <f>CharLngth($U$5,$L11*25.4,AQ11*25.4,AP11*25.4)</f>
        <v>8.025176048278809</v>
      </c>
      <c r="AS11" s="3">
        <f>AE11*$AO$5</f>
        <v>31078.009127197263</v>
      </c>
      <c r="AT11" s="79">
        <f>AR11*10/12</f>
        <v>6.687646706899007</v>
      </c>
      <c r="AU11" s="70"/>
      <c r="AV11" s="87">
        <v>8</v>
      </c>
      <c r="AW11" s="90">
        <f>AX11/AE11</f>
        <v>2.1922442789891305</v>
      </c>
      <c r="AX11" s="91">
        <f>0.86*(AV11^0.45*AE11)</f>
        <v>22710.19590382339</v>
      </c>
      <c r="AY11" s="70"/>
    </row>
    <row r="12" spans="2:51" ht="12.75">
      <c r="B12" s="70"/>
      <c r="C12" s="50" t="s">
        <v>18</v>
      </c>
      <c r="D12" s="50">
        <v>1</v>
      </c>
      <c r="E12" s="52">
        <v>38072</v>
      </c>
      <c r="F12" s="53">
        <v>0.74375</v>
      </c>
      <c r="G12" s="8" t="s">
        <v>14</v>
      </c>
      <c r="H12" s="8">
        <v>0</v>
      </c>
      <c r="I12" s="50" t="s">
        <v>17</v>
      </c>
      <c r="J12" s="50">
        <v>4</v>
      </c>
      <c r="K12" s="54">
        <v>10769.136072563068</v>
      </c>
      <c r="L12" s="55">
        <v>26.39</v>
      </c>
      <c r="M12" s="55">
        <v>19.36</v>
      </c>
      <c r="N12" s="55">
        <v>14.89</v>
      </c>
      <c r="O12" s="55">
        <v>10.04</v>
      </c>
      <c r="P12" s="55">
        <v>7.41</v>
      </c>
      <c r="Q12" s="55">
        <v>4.17</v>
      </c>
      <c r="R12" s="55">
        <v>2.47</v>
      </c>
      <c r="S12" s="70"/>
      <c r="T12" s="47">
        <f t="shared" si="1"/>
        <v>10347.437456665039</v>
      </c>
      <c r="U12" s="47">
        <f t="shared" si="1"/>
        <v>10175.123890380859</v>
      </c>
      <c r="V12" s="47">
        <f t="shared" si="1"/>
        <v>9254.154415283203</v>
      </c>
      <c r="W12" s="47">
        <f t="shared" si="1"/>
        <v>8137.27382446289</v>
      </c>
      <c r="X12" s="47">
        <f t="shared" si="1"/>
        <v>7477.559928894043</v>
      </c>
      <c r="Y12" s="48">
        <f>L12/2</f>
        <v>13.195</v>
      </c>
      <c r="Z12" s="48">
        <f t="shared" si="0"/>
        <v>1.6950000000000003</v>
      </c>
      <c r="AA12" s="48">
        <f t="shared" si="0"/>
        <v>3.155000000000001</v>
      </c>
      <c r="AB12" s="48">
        <f t="shared" si="0"/>
        <v>5.785</v>
      </c>
      <c r="AC12" s="48">
        <f t="shared" si="0"/>
        <v>9.025</v>
      </c>
      <c r="AD12" s="48">
        <f t="shared" si="0"/>
        <v>10.725</v>
      </c>
      <c r="AE12" s="17">
        <f>IF(Z12=MIN(Z12:AD12),T12,IF(AA12=MIN(AA12:AD12),U12,IF(AB12=MIN(AA12:AD12),V12,IF(AC12=MIN(AA12:AD12),W12,IF(AD12=MIN(AA12:AD12),X12,0)))))</f>
        <v>10347.437456665039</v>
      </c>
      <c r="AF12" s="70"/>
      <c r="AG12" s="17"/>
      <c r="AH12" s="87">
        <v>3</v>
      </c>
      <c r="AI12" s="38">
        <f>1.5*(K12)/(3.141593*$U$5^2)*($U$5)/(L12)*1000</f>
        <v>32473.6841566195</v>
      </c>
      <c r="AJ12" s="36">
        <f>$AH12/$U$5/2</f>
        <v>0.25</v>
      </c>
      <c r="AK12" s="34">
        <f>($X$5/12+1)*(2+(3*M12+N12)/L12)</f>
        <v>9.530125047366425</v>
      </c>
      <c r="AL12" s="34">
        <f>((0.752)/(1.752-(AK12)/6.85))^1.35</f>
        <v>2.695754669644624</v>
      </c>
      <c r="AM12" s="29">
        <f>((AL12)*AI12*(AJ12)^(1/AL12)/(AJ12^2))</f>
        <v>837520.7342298995</v>
      </c>
      <c r="AN12" s="70"/>
      <c r="AO12" s="4">
        <f>MATCH(MIN(Z12:AD12),Z12:AD12,0)+2</f>
        <v>3</v>
      </c>
      <c r="AP12" s="28">
        <f>INDEX($X$5:$AB$5,1,$AO12-2)</f>
        <v>12</v>
      </c>
      <c r="AQ12" s="21">
        <f>INDEX(N12:R12,1,$AO12-2)</f>
        <v>14.89</v>
      </c>
      <c r="AR12" s="79">
        <f>CharLngth($U$5,$L12*25.4,AQ12*25.4,AP12*25.4)</f>
        <v>8.037988662719727</v>
      </c>
      <c r="AS12" s="3">
        <f>AE12*$AO$5</f>
        <v>31042.312369995117</v>
      </c>
      <c r="AT12" s="79">
        <f>AR12*10/12</f>
        <v>6.698323885599772</v>
      </c>
      <c r="AU12" s="70"/>
      <c r="AV12" s="87">
        <v>8</v>
      </c>
      <c r="AW12" s="90">
        <f>AX12/AE12</f>
        <v>2.192244278989131</v>
      </c>
      <c r="AX12" s="91">
        <f>0.86*(AV12^0.45*AE12)</f>
        <v>22684.110566571773</v>
      </c>
      <c r="AY12" s="70"/>
    </row>
    <row r="13" spans="2:53" ht="12.75">
      <c r="B13" s="70"/>
      <c r="C13" s="50"/>
      <c r="D13" s="50"/>
      <c r="E13" s="52"/>
      <c r="F13" s="53"/>
      <c r="G13" s="8"/>
      <c r="H13" s="8"/>
      <c r="I13" s="50"/>
      <c r="J13" s="50"/>
      <c r="K13" s="54"/>
      <c r="L13" s="55"/>
      <c r="M13" s="55"/>
      <c r="N13" s="55"/>
      <c r="O13" s="55"/>
      <c r="P13" s="55"/>
      <c r="Q13" s="55"/>
      <c r="R13" s="55"/>
      <c r="S13" s="70"/>
      <c r="T13" s="47"/>
      <c r="U13" s="47"/>
      <c r="V13" s="47"/>
      <c r="W13" s="47"/>
      <c r="X13" s="47"/>
      <c r="Y13" s="48"/>
      <c r="Z13" s="48"/>
      <c r="AA13" s="48"/>
      <c r="AB13" s="48"/>
      <c r="AC13" s="48"/>
      <c r="AD13" s="48"/>
      <c r="AE13" s="17"/>
      <c r="AF13" s="70"/>
      <c r="AG13" s="17"/>
      <c r="AH13" s="87"/>
      <c r="AI13" s="38"/>
      <c r="AJ13" s="36"/>
      <c r="AK13" s="44"/>
      <c r="AL13" s="44"/>
      <c r="AM13" s="29"/>
      <c r="AN13" s="70"/>
      <c r="AO13" s="28"/>
      <c r="AP13" s="28"/>
      <c r="AQ13" s="21"/>
      <c r="AR13" s="79"/>
      <c r="AS13" s="3"/>
      <c r="AT13" s="79"/>
      <c r="AU13" s="70"/>
      <c r="AV13" s="87"/>
      <c r="AW13" s="38"/>
      <c r="AX13" s="29"/>
      <c r="AY13" s="70"/>
      <c r="BA13" s="40"/>
    </row>
    <row r="14" spans="2:51" ht="12.75">
      <c r="B14" s="70"/>
      <c r="C14" s="50" t="s">
        <v>18</v>
      </c>
      <c r="D14" s="50">
        <v>1</v>
      </c>
      <c r="E14" s="52">
        <v>38072</v>
      </c>
      <c r="F14" s="53">
        <v>0.74375</v>
      </c>
      <c r="G14" s="8" t="s">
        <v>14</v>
      </c>
      <c r="H14" s="8">
        <v>77</v>
      </c>
      <c r="I14" s="50" t="s">
        <v>17</v>
      </c>
      <c r="J14" s="50">
        <v>1</v>
      </c>
      <c r="K14" s="54">
        <v>12330.460633269238</v>
      </c>
      <c r="L14" s="55">
        <v>19.06</v>
      </c>
      <c r="M14" s="55">
        <v>14.03</v>
      </c>
      <c r="N14" s="55">
        <v>11.35</v>
      </c>
      <c r="O14" s="55">
        <v>7.95</v>
      </c>
      <c r="P14" s="55">
        <v>5.75</v>
      </c>
      <c r="Q14" s="55">
        <v>3.3</v>
      </c>
      <c r="R14" s="55">
        <v>2.26</v>
      </c>
      <c r="S14" s="70"/>
      <c r="T14" s="47">
        <f>hogg($U$5*25.4,$K14/(145.04*3.141593*$U$5^2),$L14*25.4,N14*25.4,X$5*25.4,$AC$4)*145.04</f>
        <v>15157.532056884766</v>
      </c>
      <c r="U14" s="47">
        <f>hogg($U$5*25.4,$K14/(145.04*3.141593*$U$5^2),$L14*25.4,O14*25.4,Y$5*25.4,$AC$4)*145.04</f>
        <v>14845.134805908203</v>
      </c>
      <c r="V14" s="47">
        <f>hogg($U$5*25.4,$K14/(145.04*3.141593*$U$5^2),$L14*25.4,P14*25.4,Z$5*25.4,$AC$4)*145.04</f>
        <v>13981.99122253418</v>
      </c>
      <c r="W14" s="47">
        <f>hogg($U$5*25.4,$K14/(145.04*3.141593*$U$5^2),$L14*25.4,Q14*25.4,AA$5*25.4,$AC$4)*145.04</f>
        <v>12340.761464233397</v>
      </c>
      <c r="X14" s="47">
        <f>hogg($U$5*25.4,$K14/(145.04*3.141593*$U$5^2),$L14*25.4,R14*25.4,AB$5*25.4,$AC$4)*145.04</f>
        <v>10751.954229125977</v>
      </c>
      <c r="Y14" s="48">
        <f>L14/2</f>
        <v>9.53</v>
      </c>
      <c r="Z14" s="48">
        <f aca="true" t="shared" si="2" ref="Z14:AD17">ABS(N14-$Y14)</f>
        <v>1.8200000000000003</v>
      </c>
      <c r="AA14" s="48">
        <f t="shared" si="2"/>
        <v>1.5799999999999992</v>
      </c>
      <c r="AB14" s="48">
        <f t="shared" si="2"/>
        <v>3.7799999999999994</v>
      </c>
      <c r="AC14" s="48">
        <f t="shared" si="2"/>
        <v>6.2299999999999995</v>
      </c>
      <c r="AD14" s="48">
        <f t="shared" si="2"/>
        <v>7.27</v>
      </c>
      <c r="AE14" s="17">
        <f>IF(Z14=MIN(Z14:AD14),T14,IF(AA14=MIN(AA14:AD14),U14,IF(AB14=MIN(AA14:AD14),V14,IF(AC14=MIN(AA14:AD14),W14,IF(AD14=MIN(AA14:AD14),X14,0)))))</f>
        <v>14845.134805908203</v>
      </c>
      <c r="AF14" s="70"/>
      <c r="AG14" s="17"/>
      <c r="AH14" s="87">
        <v>4</v>
      </c>
      <c r="AI14" s="38">
        <f>1.5*(K14)/(3.141593*$U$5^2)*($U$5)/(L14)*1000</f>
        <v>51480.94291692876</v>
      </c>
      <c r="AJ14" s="36">
        <f>$AH14/$U$5/2</f>
        <v>0.3333333333333333</v>
      </c>
      <c r="AK14" s="34">
        <f>($X$5/12+1)*(2+(3*M14+N14)/L14)</f>
        <v>9.607555089192026</v>
      </c>
      <c r="AL14" s="34">
        <f>((0.752)/(1.752-(AK14)/6.85))^1.35</f>
        <v>2.814140185909218</v>
      </c>
      <c r="AM14" s="29">
        <f>((AL14)*AI14*(AJ14)^(1/AL14)/(AJ14^2))</f>
        <v>882450.7807866217</v>
      </c>
      <c r="AN14" s="70"/>
      <c r="AO14" s="4">
        <f>MATCH(MIN(Z14:AD14),Z14:AD14,0)+2</f>
        <v>4</v>
      </c>
      <c r="AP14" s="28">
        <f>INDEX($X$5:$AB$5,1,$AO14-2)</f>
        <v>18</v>
      </c>
      <c r="AQ14" s="21">
        <f>INDEX(N14:R14,1,$AO14-2)</f>
        <v>7.95</v>
      </c>
      <c r="AR14" s="79">
        <f>CharLngth($U$5,$L14*25.4,AQ14*25.4,AP14*25.4)</f>
        <v>8.786477088928223</v>
      </c>
      <c r="AS14" s="3">
        <f>AE14*$AO$5</f>
        <v>44535.40441772461</v>
      </c>
      <c r="AT14" s="79">
        <f>AR14*10/12</f>
        <v>7.322064240773519</v>
      </c>
      <c r="AU14" s="70"/>
      <c r="AV14" s="87">
        <v>6</v>
      </c>
      <c r="AW14" s="90">
        <f>AX14/AE14</f>
        <v>1.9260453733235499</v>
      </c>
      <c r="AX14" s="91">
        <f>0.86*(AV14^0.45*AE14)</f>
        <v>28592.40320928389</v>
      </c>
      <c r="AY14" s="70"/>
    </row>
    <row r="15" spans="2:51" ht="12.75">
      <c r="B15" s="70"/>
      <c r="C15" s="50" t="s">
        <v>18</v>
      </c>
      <c r="D15" s="50">
        <v>1</v>
      </c>
      <c r="E15" s="52">
        <v>38072</v>
      </c>
      <c r="F15" s="53">
        <v>0.74375</v>
      </c>
      <c r="G15" s="8" t="s">
        <v>14</v>
      </c>
      <c r="H15" s="8">
        <v>77</v>
      </c>
      <c r="I15" s="50" t="s">
        <v>17</v>
      </c>
      <c r="J15" s="50">
        <v>2</v>
      </c>
      <c r="K15" s="54">
        <v>12080.248363925304</v>
      </c>
      <c r="L15" s="55">
        <v>18.67</v>
      </c>
      <c r="M15" s="55">
        <v>13.74</v>
      </c>
      <c r="N15" s="55">
        <v>11.15</v>
      </c>
      <c r="O15" s="55">
        <v>7.82</v>
      </c>
      <c r="P15" s="55">
        <v>5.68</v>
      </c>
      <c r="Q15" s="55">
        <v>3.28</v>
      </c>
      <c r="R15" s="55">
        <v>2.21</v>
      </c>
      <c r="S15" s="70"/>
      <c r="T15" s="47">
        <f aca="true" t="shared" si="3" ref="T15:X17">hogg($U$5*25.4,$K15/(145.04*3.141593*$U$5^2),$L15*25.4,N15*25.4,X$5*25.4,$AC$4)*145.04</f>
        <v>15093.791562499999</v>
      </c>
      <c r="U15" s="47">
        <f t="shared" si="3"/>
        <v>14788.881346435546</v>
      </c>
      <c r="V15" s="47">
        <f t="shared" si="3"/>
        <v>13903.606415405273</v>
      </c>
      <c r="W15" s="47">
        <f t="shared" si="3"/>
        <v>12254.182525634766</v>
      </c>
      <c r="X15" s="47">
        <f t="shared" si="3"/>
        <v>10761.572512817382</v>
      </c>
      <c r="Y15" s="48">
        <f>L15/2</f>
        <v>9.335</v>
      </c>
      <c r="Z15" s="48">
        <f t="shared" si="2"/>
        <v>1.8149999999999995</v>
      </c>
      <c r="AA15" s="48">
        <f t="shared" si="2"/>
        <v>1.5150000000000006</v>
      </c>
      <c r="AB15" s="48">
        <f t="shared" si="2"/>
        <v>3.655000000000001</v>
      </c>
      <c r="AC15" s="48">
        <f t="shared" si="2"/>
        <v>6.0550000000000015</v>
      </c>
      <c r="AD15" s="48">
        <f t="shared" si="2"/>
        <v>7.125000000000001</v>
      </c>
      <c r="AE15" s="17">
        <f>IF(Z15=MIN(Z15:AD15),T15,IF(AA15=MIN(AA15:AD15),U15,IF(AB15=MIN(AA15:AD15),V15,IF(AC15=MIN(AA15:AD15),W15,IF(AD15=MIN(AA15:AD15),X15,0)))))</f>
        <v>14788.881346435546</v>
      </c>
      <c r="AF15" s="70"/>
      <c r="AG15" s="17"/>
      <c r="AH15" s="87">
        <v>4</v>
      </c>
      <c r="AI15" s="38">
        <f>1.5*(K15)/(3.141593*$U$5^2)*($U$5)/(L15)*1000</f>
        <v>51489.850800644286</v>
      </c>
      <c r="AJ15" s="36">
        <f>$AH15/$U$5/2</f>
        <v>0.3333333333333333</v>
      </c>
      <c r="AK15" s="34">
        <f>($X$5/12+1)*(2+(3*M15+N15)/L15)</f>
        <v>9.610069630423137</v>
      </c>
      <c r="AL15" s="34">
        <f>((0.752)/(1.752-(AK15)/6.85))^1.35</f>
        <v>2.8181360885734192</v>
      </c>
      <c r="AM15" s="29">
        <f>((AL15)*AI15*(AJ15)^(1/AL15)/(AJ15^2))</f>
        <v>884346.1036600434</v>
      </c>
      <c r="AN15" s="70"/>
      <c r="AO15" s="4">
        <f>MATCH(MIN(Z15:AD15),Z15:AD15,0)+2</f>
        <v>4</v>
      </c>
      <c r="AP15" s="28">
        <f>INDEX($X$5:$AB$5,1,$AO15-2)</f>
        <v>18</v>
      </c>
      <c r="AQ15" s="21">
        <f>INDEX(N15:R15,1,$AO15-2)</f>
        <v>7.82</v>
      </c>
      <c r="AR15" s="79">
        <f>CharLngth($U$5,$L15*25.4,AQ15*25.4,AP15*25.4)</f>
        <v>8.817886352539062</v>
      </c>
      <c r="AS15" s="3">
        <f>AE15*$AO$5</f>
        <v>44366.64403930664</v>
      </c>
      <c r="AT15" s="79">
        <f>AR15*10/12</f>
        <v>7.348238627115886</v>
      </c>
      <c r="AU15" s="70"/>
      <c r="AV15" s="87">
        <v>6</v>
      </c>
      <c r="AW15" s="90">
        <f>AX15/AE15</f>
        <v>1.92604537332355</v>
      </c>
      <c r="AX15" s="91">
        <f>0.86*(AV15^0.45*AE15)</f>
        <v>28484.056493933138</v>
      </c>
      <c r="AY15" s="70"/>
    </row>
    <row r="16" spans="2:51" ht="12.75">
      <c r="B16" s="70"/>
      <c r="C16" s="50" t="s">
        <v>18</v>
      </c>
      <c r="D16" s="50">
        <v>1</v>
      </c>
      <c r="E16" s="52">
        <v>38072</v>
      </c>
      <c r="F16" s="53">
        <v>0.74375</v>
      </c>
      <c r="G16" s="8" t="s">
        <v>14</v>
      </c>
      <c r="H16" s="8">
        <v>77</v>
      </c>
      <c r="I16" s="50" t="s">
        <v>17</v>
      </c>
      <c r="J16" s="50">
        <v>3</v>
      </c>
      <c r="K16" s="54">
        <v>11960.14647464021</v>
      </c>
      <c r="L16" s="55">
        <v>18.47</v>
      </c>
      <c r="M16" s="55">
        <v>13.64</v>
      </c>
      <c r="N16" s="55">
        <v>11.06</v>
      </c>
      <c r="O16" s="55">
        <v>7.78</v>
      </c>
      <c r="P16" s="55">
        <v>5.66</v>
      </c>
      <c r="Q16" s="55">
        <v>3.26</v>
      </c>
      <c r="R16" s="55">
        <v>2.22</v>
      </c>
      <c r="S16" s="70"/>
      <c r="T16" s="47">
        <f t="shared" si="3"/>
        <v>15044.450829467773</v>
      </c>
      <c r="U16" s="47">
        <f t="shared" si="3"/>
        <v>14721.014462280273</v>
      </c>
      <c r="V16" s="47">
        <f t="shared" si="3"/>
        <v>13844.918507690429</v>
      </c>
      <c r="W16" s="47">
        <f t="shared" si="3"/>
        <v>12235.447233276367</v>
      </c>
      <c r="X16" s="47">
        <f t="shared" si="3"/>
        <v>10700.141424560547</v>
      </c>
      <c r="Y16" s="48">
        <f>L16/2</f>
        <v>9.235</v>
      </c>
      <c r="Z16" s="48">
        <f t="shared" si="2"/>
        <v>1.825000000000001</v>
      </c>
      <c r="AA16" s="48">
        <f t="shared" si="2"/>
        <v>1.4549999999999992</v>
      </c>
      <c r="AB16" s="48">
        <f t="shared" si="2"/>
        <v>3.5749999999999993</v>
      </c>
      <c r="AC16" s="48">
        <f t="shared" si="2"/>
        <v>5.975</v>
      </c>
      <c r="AD16" s="48">
        <f t="shared" si="2"/>
        <v>7.014999999999999</v>
      </c>
      <c r="AE16" s="17">
        <f>IF(Z16=MIN(Z16:AD16),T16,IF(AA16=MIN(AA16:AD16),U16,IF(AB16=MIN(AA16:AD16),V16,IF(AC16=MIN(AA16:AD16),W16,IF(AD16=MIN(AA16:AD16),X16,0)))))</f>
        <v>14721.014462280273</v>
      </c>
      <c r="AF16" s="70"/>
      <c r="AG16" s="17"/>
      <c r="AH16" s="87">
        <v>4</v>
      </c>
      <c r="AI16" s="38">
        <f>1.5*(K16)/(3.141593*$U$5^2)*($U$5)/(L16)*1000</f>
        <v>51529.9464442168</v>
      </c>
      <c r="AJ16" s="36">
        <f>$AH16/$U$5/2</f>
        <v>0.3333333333333333</v>
      </c>
      <c r="AK16" s="34">
        <f>($X$5/12+1)*(2+(3*M16+N16)/L16)</f>
        <v>9.628586897671902</v>
      </c>
      <c r="AL16" s="34">
        <f>((0.752)/(1.752-(AK16)/6.85))^1.35</f>
        <v>2.8478690014037227</v>
      </c>
      <c r="AM16" s="29">
        <f>((AL16)*AI16*(AJ16)^(1/AL16)/(AJ16^2))</f>
        <v>898019.9241544846</v>
      </c>
      <c r="AN16" s="70"/>
      <c r="AO16" s="4">
        <f>MATCH(MIN(Z16:AD16),Z16:AD16,0)+2</f>
        <v>4</v>
      </c>
      <c r="AP16" s="28">
        <f>INDEX($X$5:$AB$5,1,$AO16-2)</f>
        <v>18</v>
      </c>
      <c r="AQ16" s="21">
        <f>INDEX(N16:R16,1,$AO16-2)</f>
        <v>7.78</v>
      </c>
      <c r="AR16" s="79">
        <f>CharLngth($U$5,$L16*25.4,AQ16*25.4,AP16*25.4)</f>
        <v>8.860651016235352</v>
      </c>
      <c r="AS16" s="3">
        <f>AE16*$AO$5</f>
        <v>44163.043386840814</v>
      </c>
      <c r="AT16" s="79">
        <f>AR16*10/12</f>
        <v>7.383875846862793</v>
      </c>
      <c r="AU16" s="70"/>
      <c r="AV16" s="87">
        <v>6</v>
      </c>
      <c r="AW16" s="90">
        <f>AX16/AE16</f>
        <v>1.9260453733235499</v>
      </c>
      <c r="AX16" s="91">
        <f>0.86*(AV16^0.45*AE16)</f>
        <v>28353.341795703986</v>
      </c>
      <c r="AY16" s="70"/>
    </row>
    <row r="17" spans="2:51" ht="12.75">
      <c r="B17" s="70"/>
      <c r="C17" s="50" t="s">
        <v>18</v>
      </c>
      <c r="D17" s="50">
        <v>1</v>
      </c>
      <c r="E17" s="52">
        <v>38072</v>
      </c>
      <c r="F17" s="53">
        <v>0.74375</v>
      </c>
      <c r="G17" s="8" t="s">
        <v>14</v>
      </c>
      <c r="H17" s="8">
        <v>77</v>
      </c>
      <c r="I17" s="50" t="s">
        <v>17</v>
      </c>
      <c r="J17" s="50">
        <v>4</v>
      </c>
      <c r="K17" s="54">
        <v>12180.333271662876</v>
      </c>
      <c r="L17" s="55">
        <v>18.67</v>
      </c>
      <c r="M17" s="55">
        <v>13.81</v>
      </c>
      <c r="N17" s="55">
        <v>11.21</v>
      </c>
      <c r="O17" s="55">
        <v>7.9</v>
      </c>
      <c r="P17" s="55">
        <v>5.74</v>
      </c>
      <c r="Q17" s="55">
        <v>3.32</v>
      </c>
      <c r="R17" s="55">
        <v>2.25</v>
      </c>
      <c r="S17" s="70"/>
      <c r="T17" s="47">
        <f t="shared" si="3"/>
        <v>15094.963417358398</v>
      </c>
      <c r="U17" s="47">
        <f t="shared" si="3"/>
        <v>14767.075329589843</v>
      </c>
      <c r="V17" s="47">
        <f t="shared" si="3"/>
        <v>13917.189530029296</v>
      </c>
      <c r="W17" s="47">
        <f t="shared" si="3"/>
        <v>12281.54129760742</v>
      </c>
      <c r="X17" s="47">
        <f t="shared" si="3"/>
        <v>10768.20527770996</v>
      </c>
      <c r="Y17" s="48">
        <f>L17/2</f>
        <v>9.335</v>
      </c>
      <c r="Z17" s="48">
        <f t="shared" si="2"/>
        <v>1.875</v>
      </c>
      <c r="AA17" s="48">
        <f t="shared" si="2"/>
        <v>1.4350000000000005</v>
      </c>
      <c r="AB17" s="48">
        <f t="shared" si="2"/>
        <v>3.5950000000000006</v>
      </c>
      <c r="AC17" s="48">
        <f t="shared" si="2"/>
        <v>6.015000000000001</v>
      </c>
      <c r="AD17" s="48">
        <f t="shared" si="2"/>
        <v>7.085000000000001</v>
      </c>
      <c r="AE17" s="17">
        <f>IF(Z17=MIN(Z17:AD17),T17,IF(AA17=MIN(AA17:AD17),U17,IF(AB17=MIN(AA17:AD17),V17,IF(AC17=MIN(AA17:AD17),W17,IF(AD17=MIN(AA17:AD17),X17,0)))))</f>
        <v>14767.075329589843</v>
      </c>
      <c r="AF17" s="70"/>
      <c r="AG17" s="17"/>
      <c r="AH17" s="87">
        <v>4</v>
      </c>
      <c r="AI17" s="38">
        <f>1.5*(K17)/(3.141593*$U$5^2)*($U$5)/(L17)*1000</f>
        <v>51916.44442782441</v>
      </c>
      <c r="AJ17" s="36">
        <f>$AH17/$U$5/2</f>
        <v>0.3333333333333333</v>
      </c>
      <c r="AK17" s="34">
        <f>($X$5/12+1)*(2+(3*M17+N17)/L17)</f>
        <v>9.638993036957686</v>
      </c>
      <c r="AL17" s="34">
        <f aca="true" t="shared" si="4" ref="AL17:AL27">((0.752)/(1.752-(AK17)/6.85))^1.35</f>
        <v>2.864818615902004</v>
      </c>
      <c r="AM17" s="29">
        <f>((AL17)*AI17*(AJ17)^(1/AL17)/(AJ17^2))</f>
        <v>912219.9537475293</v>
      </c>
      <c r="AN17" s="70"/>
      <c r="AO17" s="4">
        <f>MATCH(MIN(Z17:AD17),Z17:AD17,0)+2</f>
        <v>4</v>
      </c>
      <c r="AP17" s="28">
        <f>INDEX($X$5:$AB$5,1,$AO17-2)</f>
        <v>18</v>
      </c>
      <c r="AQ17" s="21">
        <f>INDEX(N17:R17,1,$AO17-2)</f>
        <v>7.9</v>
      </c>
      <c r="AR17" s="79">
        <f>CharLngth($U$5,$L17*25.4,AQ17*25.4,AP17*25.4)</f>
        <v>8.895404815673828</v>
      </c>
      <c r="AS17" s="3">
        <f>AE17*$AO$5</f>
        <v>44301.225988769525</v>
      </c>
      <c r="AT17" s="79">
        <f>AR17*10/12</f>
        <v>7.4128373463948565</v>
      </c>
      <c r="AU17" s="70"/>
      <c r="AV17" s="87">
        <v>6</v>
      </c>
      <c r="AW17" s="90">
        <f>AX17/AE17</f>
        <v>1.9260453733235499</v>
      </c>
      <c r="AX17" s="91">
        <f>0.86*(AV17^0.45*AE17)</f>
        <v>28442.057116076852</v>
      </c>
      <c r="AY17" s="70"/>
    </row>
    <row r="18" spans="2:51" ht="12.75">
      <c r="B18" s="70"/>
      <c r="C18" s="50"/>
      <c r="D18" s="50"/>
      <c r="E18" s="52"/>
      <c r="F18" s="53"/>
      <c r="G18" s="8"/>
      <c r="H18" s="8"/>
      <c r="I18" s="50"/>
      <c r="J18" s="50"/>
      <c r="K18" s="54"/>
      <c r="L18" s="55"/>
      <c r="M18" s="55"/>
      <c r="N18" s="55"/>
      <c r="O18" s="55"/>
      <c r="P18" s="55"/>
      <c r="Q18" s="55"/>
      <c r="R18" s="55"/>
      <c r="S18" s="70"/>
      <c r="T18" s="47"/>
      <c r="U18" s="47"/>
      <c r="V18" s="47"/>
      <c r="W18" s="47"/>
      <c r="X18" s="47"/>
      <c r="Y18" s="48"/>
      <c r="Z18" s="48"/>
      <c r="AA18" s="48"/>
      <c r="AB18" s="48"/>
      <c r="AC18" s="48"/>
      <c r="AD18" s="48"/>
      <c r="AE18" s="17"/>
      <c r="AF18" s="70"/>
      <c r="AG18" s="17"/>
      <c r="AH18" s="87"/>
      <c r="AI18" s="38"/>
      <c r="AJ18" s="36"/>
      <c r="AK18" s="44"/>
      <c r="AL18" s="44"/>
      <c r="AM18" s="29"/>
      <c r="AN18" s="70"/>
      <c r="AO18" s="28"/>
      <c r="AP18" s="28"/>
      <c r="AQ18" s="21"/>
      <c r="AR18" s="79"/>
      <c r="AS18" s="3"/>
      <c r="AT18" s="79"/>
      <c r="AU18" s="70"/>
      <c r="AV18" s="87"/>
      <c r="AW18" s="38"/>
      <c r="AX18" s="29"/>
      <c r="AY18" s="70"/>
    </row>
    <row r="19" spans="2:51" ht="12.75">
      <c r="B19" s="70"/>
      <c r="C19" s="50" t="s">
        <v>18</v>
      </c>
      <c r="D19" s="50">
        <v>2</v>
      </c>
      <c r="E19" s="52">
        <v>38072</v>
      </c>
      <c r="F19" s="53">
        <v>0.74375</v>
      </c>
      <c r="G19" s="8" t="s">
        <v>14</v>
      </c>
      <c r="H19" s="8">
        <v>0</v>
      </c>
      <c r="I19" s="50" t="s">
        <v>17</v>
      </c>
      <c r="J19" s="50">
        <v>1</v>
      </c>
      <c r="K19" s="54">
        <v>12100.265345472817</v>
      </c>
      <c r="L19" s="55">
        <v>16.48</v>
      </c>
      <c r="M19" s="55">
        <v>14.59</v>
      </c>
      <c r="N19" s="55">
        <v>13.49</v>
      </c>
      <c r="O19" s="55">
        <v>11.27</v>
      </c>
      <c r="P19" s="55">
        <v>9.15</v>
      </c>
      <c r="Q19" s="55">
        <v>5.68</v>
      </c>
      <c r="R19" s="55">
        <v>3.44</v>
      </c>
      <c r="S19" s="70"/>
      <c r="T19" s="47">
        <f>hogg($U$5*25.4,$K19/(145.04*3.141593*$U$5^2),$L19*25.4,N19*25.4,X$5*25.4,$AC$4)*145.04</f>
        <v>8886.746933288574</v>
      </c>
      <c r="U19" s="47">
        <f>hogg($U$5*25.4,$K19/(145.04*3.141593*$U$5^2),$L19*25.4,O19*25.4,Y$5*25.4,$AC$4)*145.04</f>
        <v>8862.771491088866</v>
      </c>
      <c r="V19" s="47">
        <f>hogg($U$5*25.4,$K19/(145.04*3.141593*$U$5^2),$L19*25.4,P19*25.4,Z$5*25.4,$AC$4)*145.04</f>
        <v>8990.446682434082</v>
      </c>
      <c r="W19" s="47">
        <f>hogg($U$5*25.4,$K19/(145.04*3.141593*$U$5^2),$L19*25.4,Q19*25.4,AA$5*25.4,$AC$4)*145.04</f>
        <v>9347.743458251953</v>
      </c>
      <c r="X19" s="47">
        <f>hogg($U$5*25.4,$K19/(145.04*3.141593*$U$5^2),$L19*25.4,R19*25.4,AB$5*25.4,$AC$4)*145.04</f>
        <v>9374.588782958985</v>
      </c>
      <c r="Y19" s="48">
        <f>L19/2</f>
        <v>8.24</v>
      </c>
      <c r="Z19" s="48">
        <f aca="true" t="shared" si="5" ref="Z19:AD22">ABS(N19-$Y19)</f>
        <v>5.25</v>
      </c>
      <c r="AA19" s="48">
        <f t="shared" si="5"/>
        <v>3.0299999999999994</v>
      </c>
      <c r="AB19" s="48">
        <f t="shared" si="5"/>
        <v>0.9100000000000001</v>
      </c>
      <c r="AC19" s="48">
        <f t="shared" si="5"/>
        <v>2.5600000000000005</v>
      </c>
      <c r="AD19" s="48">
        <f t="shared" si="5"/>
        <v>4.800000000000001</v>
      </c>
      <c r="AE19" s="17">
        <f>IF(Z19=MIN(Z19:AD19),T19,IF(AA19=MIN(AA19:AD19),U19,IF(AB19=MIN(AA19:AD19),V19,IF(AC19=MIN(AA19:AD19),W19,IF(AD19=MIN(AA19:AD19),X19,0)))))</f>
        <v>8990.446682434082</v>
      </c>
      <c r="AF19" s="70"/>
      <c r="AG19" s="17"/>
      <c r="AH19" s="87">
        <v>7.5</v>
      </c>
      <c r="AI19" s="38">
        <f>1.5*(K19)/(3.141593*$U$5^2)*($U$5)/(L19)*1000</f>
        <v>58428.90868033492</v>
      </c>
      <c r="AJ19" s="36">
        <f>$AH19/$U$5/2</f>
        <v>0.625</v>
      </c>
      <c r="AK19" s="34">
        <f>($X$5/12+1)*(2+(3*M19+N19)/L19)</f>
        <v>10.949029126213592</v>
      </c>
      <c r="AL19" s="34">
        <f t="shared" si="4"/>
        <v>8.536107670028</v>
      </c>
      <c r="AM19" s="29">
        <f>((AL19)*AI19*(AJ19)^(1/AL19)/(AJ19^2))</f>
        <v>1208412.1643319004</v>
      </c>
      <c r="AN19" s="70"/>
      <c r="AO19" s="4">
        <f>MATCH(MIN(Z19:AD19),Z19:AD19,0)+2</f>
        <v>5</v>
      </c>
      <c r="AP19" s="28">
        <f>INDEX($X$5:$AB$5,1,$AO19-2)</f>
        <v>24</v>
      </c>
      <c r="AQ19" s="21">
        <f>INDEX(N19:R19,1,$AO19-2)</f>
        <v>9.15</v>
      </c>
      <c r="AR19" s="79">
        <f>CharLngth($U$5,$L19*25.4,AQ19*25.4,AP19*25.4)</f>
        <v>15.757026672363281</v>
      </c>
      <c r="AS19" s="3">
        <f>AE19*$AO$5</f>
        <v>26971.340047302245</v>
      </c>
      <c r="AT19" s="79">
        <f>AR19*10/12</f>
        <v>13.130855560302734</v>
      </c>
      <c r="AU19" s="70"/>
      <c r="AV19" s="87">
        <v>4</v>
      </c>
      <c r="AW19" s="90">
        <f>AX19/AE19</f>
        <v>1.6048167454433087</v>
      </c>
      <c r="AX19" s="91">
        <f>0.86*(AV19^0.45*AE19)</f>
        <v>14428.019384985455</v>
      </c>
      <c r="AY19" s="70"/>
    </row>
    <row r="20" spans="2:51" ht="12.75">
      <c r="B20" s="70"/>
      <c r="C20" s="50" t="s">
        <v>18</v>
      </c>
      <c r="D20" s="50">
        <v>2</v>
      </c>
      <c r="E20" s="52">
        <v>38072</v>
      </c>
      <c r="F20" s="53">
        <v>0.74375</v>
      </c>
      <c r="G20" s="8" t="s">
        <v>14</v>
      </c>
      <c r="H20" s="8">
        <v>0</v>
      </c>
      <c r="I20" s="50" t="s">
        <v>17</v>
      </c>
      <c r="J20" s="50">
        <v>2</v>
      </c>
      <c r="K20" s="54">
        <v>12130.290817794088</v>
      </c>
      <c r="L20" s="55">
        <v>16.18</v>
      </c>
      <c r="M20" s="55">
        <v>14.36</v>
      </c>
      <c r="N20" s="55">
        <v>13.28</v>
      </c>
      <c r="O20" s="55">
        <v>11.11</v>
      </c>
      <c r="P20" s="55">
        <v>9.04</v>
      </c>
      <c r="Q20" s="55">
        <v>5.63</v>
      </c>
      <c r="R20" s="55">
        <v>3.42</v>
      </c>
      <c r="S20" s="70"/>
      <c r="T20" s="47">
        <f aca="true" t="shared" si="6" ref="T20:X22">hogg($U$5*25.4,$K20/(145.04*3.141593*$U$5^2),$L20*25.4,N20*25.4,X$5*25.4,$AC$4)*145.04</f>
        <v>8996.764075622557</v>
      </c>
      <c r="U20" s="47">
        <f t="shared" si="6"/>
        <v>8982.472204589843</v>
      </c>
      <c r="V20" s="47">
        <f t="shared" si="6"/>
        <v>9105.390816040039</v>
      </c>
      <c r="W20" s="47">
        <f t="shared" si="6"/>
        <v>9478.165703125</v>
      </c>
      <c r="X20" s="47">
        <f t="shared" si="6"/>
        <v>9509.700660400391</v>
      </c>
      <c r="Y20" s="48">
        <f>L20/2</f>
        <v>8.09</v>
      </c>
      <c r="Z20" s="48">
        <f t="shared" si="5"/>
        <v>5.1899999999999995</v>
      </c>
      <c r="AA20" s="48">
        <f t="shared" si="5"/>
        <v>3.0199999999999996</v>
      </c>
      <c r="AB20" s="48">
        <f t="shared" si="5"/>
        <v>0.9499999999999993</v>
      </c>
      <c r="AC20" s="48">
        <f t="shared" si="5"/>
        <v>2.46</v>
      </c>
      <c r="AD20" s="48">
        <f t="shared" si="5"/>
        <v>4.67</v>
      </c>
      <c r="AE20" s="17">
        <f>IF(Z20=MIN(Z20:AD20),T20,IF(AA20=MIN(AA20:AD20),U20,IF(AB20=MIN(AA20:AD20),V20,IF(AC20=MIN(AA20:AD20),W20,IF(AD20=MIN(AA20:AD20),X20,0)))))</f>
        <v>9105.390816040039</v>
      </c>
      <c r="AF20" s="70"/>
      <c r="AG20" s="17"/>
      <c r="AH20" s="87">
        <v>7.5</v>
      </c>
      <c r="AI20" s="38">
        <f>1.5*(K20)/(3.141593*$U$5^2)*($U$5)/(L20)*1000</f>
        <v>59659.93609133222</v>
      </c>
      <c r="AJ20" s="36">
        <f>$AH20/$U$5/2</f>
        <v>0.625</v>
      </c>
      <c r="AK20" s="34">
        <f>($X$5/12+1)*(2+(3*M20+N20)/L20)</f>
        <v>10.966625463535228</v>
      </c>
      <c r="AL20" s="34">
        <f t="shared" si="4"/>
        <v>8.732688048042414</v>
      </c>
      <c r="AM20" s="29">
        <f>((AL20)*AI20*(AJ20)^(1/AL20)/(AJ20^2))</f>
        <v>1263852.6732338713</v>
      </c>
      <c r="AN20" s="70"/>
      <c r="AO20" s="4">
        <f>MATCH(MIN(Z20:AD20),Z20:AD20,0)+2</f>
        <v>5</v>
      </c>
      <c r="AP20" s="28">
        <f>INDEX($X$5:$AB$5,1,$AO20-2)</f>
        <v>24</v>
      </c>
      <c r="AQ20" s="21">
        <f>INDEX(N20:R20,1,$AO20-2)</f>
        <v>9.04</v>
      </c>
      <c r="AR20" s="79">
        <f>CharLngth($U$5,$L20*25.4,AQ20*25.4,AP20*25.4)</f>
        <v>15.879857063293457</v>
      </c>
      <c r="AS20" s="3">
        <f>AE20*$AO$5</f>
        <v>27316.172448120116</v>
      </c>
      <c r="AT20" s="79">
        <f>AR20*10/12</f>
        <v>13.233214219411215</v>
      </c>
      <c r="AU20" s="70"/>
      <c r="AV20" s="87">
        <v>4</v>
      </c>
      <c r="AW20" s="90">
        <f>AX20/AE20</f>
        <v>1.6048167454433084</v>
      </c>
      <c r="AX20" s="91">
        <f>0.86*(AV20^0.45*AE20)</f>
        <v>14612.483655386766</v>
      </c>
      <c r="AY20" s="70"/>
    </row>
    <row r="21" spans="2:51" ht="12.75">
      <c r="B21" s="70"/>
      <c r="C21" s="50" t="s">
        <v>18</v>
      </c>
      <c r="D21" s="50">
        <v>2</v>
      </c>
      <c r="E21" s="52">
        <v>38072</v>
      </c>
      <c r="F21" s="53">
        <v>0.74375</v>
      </c>
      <c r="G21" s="8" t="s">
        <v>14</v>
      </c>
      <c r="H21" s="8">
        <v>0</v>
      </c>
      <c r="I21" s="50" t="s">
        <v>17</v>
      </c>
      <c r="J21" s="50">
        <v>3</v>
      </c>
      <c r="K21" s="54">
        <v>11910.104020771425</v>
      </c>
      <c r="L21" s="55">
        <v>15.97</v>
      </c>
      <c r="M21" s="55">
        <v>14.14</v>
      </c>
      <c r="N21" s="55">
        <v>13.08</v>
      </c>
      <c r="O21" s="55">
        <v>10.93</v>
      </c>
      <c r="P21" s="55">
        <v>8.92</v>
      </c>
      <c r="Q21" s="55">
        <v>5.55</v>
      </c>
      <c r="R21" s="55">
        <v>3.41</v>
      </c>
      <c r="S21" s="70"/>
      <c r="T21" s="47">
        <f t="shared" si="6"/>
        <v>9010.084380493163</v>
      </c>
      <c r="U21" s="47">
        <f t="shared" si="6"/>
        <v>8988.937877807617</v>
      </c>
      <c r="V21" s="47">
        <f t="shared" si="6"/>
        <v>9061.202814025879</v>
      </c>
      <c r="W21" s="47">
        <f t="shared" si="6"/>
        <v>9437.1607421875</v>
      </c>
      <c r="X21" s="47">
        <f t="shared" si="6"/>
        <v>9409.718977661132</v>
      </c>
      <c r="Y21" s="48">
        <f>L21/2</f>
        <v>7.985</v>
      </c>
      <c r="Z21" s="48">
        <f t="shared" si="5"/>
        <v>5.095</v>
      </c>
      <c r="AA21" s="48">
        <f t="shared" si="5"/>
        <v>2.9449999999999994</v>
      </c>
      <c r="AB21" s="48">
        <f t="shared" si="5"/>
        <v>0.9349999999999996</v>
      </c>
      <c r="AC21" s="48">
        <f t="shared" si="5"/>
        <v>2.4350000000000005</v>
      </c>
      <c r="AD21" s="48">
        <f t="shared" si="5"/>
        <v>4.575</v>
      </c>
      <c r="AE21" s="17">
        <f>IF(Z21=MIN(Z21:AD21),T21,IF(AA21=MIN(AA21:AD21),U21,IF(AB21=MIN(AA21:AD21),V21,IF(AC21=MIN(AA21:AD21),W21,IF(AD21=MIN(AA21:AD21),X21,0)))))</f>
        <v>9061.202814025879</v>
      </c>
      <c r="AF21" s="70"/>
      <c r="AG21" s="17"/>
      <c r="AH21" s="87">
        <v>7.5</v>
      </c>
      <c r="AI21" s="38">
        <f>1.5*(K21)/(3.141593*$U$5^2)*($U$5)/(L21)*1000</f>
        <v>59347.267333435055</v>
      </c>
      <c r="AJ21" s="36">
        <f>$AH21/$U$5/2</f>
        <v>0.625</v>
      </c>
      <c r="AK21" s="34">
        <f>($X$5/12+1)*(2+(3*M21+N21)/L21)</f>
        <v>10.950532247964933</v>
      </c>
      <c r="AL21" s="34">
        <f t="shared" si="4"/>
        <v>8.552598066325759</v>
      </c>
      <c r="AM21" s="29">
        <f>((AL21)*AI21*(AJ21)^(1/AL21)/(AJ21^2))</f>
        <v>1229907.14495387</v>
      </c>
      <c r="AN21" s="70"/>
      <c r="AO21" s="4">
        <f>MATCH(MIN(Z21:AD21),Z21:AD21,0)+2</f>
        <v>5</v>
      </c>
      <c r="AP21" s="28">
        <f>INDEX($X$5:$AB$5,1,$AO21-2)</f>
        <v>24</v>
      </c>
      <c r="AQ21" s="21">
        <f>INDEX(N21:R21,1,$AO21-2)</f>
        <v>8.92</v>
      </c>
      <c r="AR21" s="79">
        <f>CharLngth($U$5,$L21*25.4,AQ21*25.4,AP21*25.4)</f>
        <v>15.873956680297852</v>
      </c>
      <c r="AS21" s="3">
        <f>AE21*$AO$5</f>
        <v>27183.60844207764</v>
      </c>
      <c r="AT21" s="79">
        <f>AR21*10/12</f>
        <v>13.228297233581543</v>
      </c>
      <c r="AU21" s="70"/>
      <c r="AV21" s="87">
        <v>4</v>
      </c>
      <c r="AW21" s="90">
        <f>AX21/AE21</f>
        <v>1.6048167454433087</v>
      </c>
      <c r="AX21" s="91">
        <f>0.86*(AV21^0.45*AE21)</f>
        <v>14541.570009806761</v>
      </c>
      <c r="AY21" s="70"/>
    </row>
    <row r="22" spans="2:51" ht="12.75">
      <c r="B22" s="70"/>
      <c r="C22" s="50" t="s">
        <v>18</v>
      </c>
      <c r="D22" s="50">
        <v>2</v>
      </c>
      <c r="E22" s="52">
        <v>38072</v>
      </c>
      <c r="F22" s="53">
        <v>0.74375</v>
      </c>
      <c r="G22" s="8" t="s">
        <v>14</v>
      </c>
      <c r="H22" s="8">
        <v>0</v>
      </c>
      <c r="I22" s="50" t="s">
        <v>17</v>
      </c>
      <c r="J22" s="50">
        <v>4</v>
      </c>
      <c r="K22" s="54">
        <v>12080.248363925304</v>
      </c>
      <c r="L22" s="55">
        <v>16.07</v>
      </c>
      <c r="M22" s="55">
        <v>14.21</v>
      </c>
      <c r="N22" s="55">
        <v>13.15</v>
      </c>
      <c r="O22" s="55">
        <v>10.99</v>
      </c>
      <c r="P22" s="55">
        <v>8.99</v>
      </c>
      <c r="Q22" s="55">
        <v>5.6</v>
      </c>
      <c r="R22" s="55">
        <v>3.42</v>
      </c>
      <c r="S22" s="70"/>
      <c r="T22" s="47">
        <f t="shared" si="6"/>
        <v>9108.013380737304</v>
      </c>
      <c r="U22" s="47">
        <f t="shared" si="6"/>
        <v>9073.28265686035</v>
      </c>
      <c r="V22" s="47">
        <f t="shared" si="6"/>
        <v>9114.729691467284</v>
      </c>
      <c r="W22" s="47">
        <f t="shared" si="6"/>
        <v>9493.315717163085</v>
      </c>
      <c r="X22" s="47">
        <f t="shared" si="6"/>
        <v>9501.276362915038</v>
      </c>
      <c r="Y22" s="48">
        <f>L22/2</f>
        <v>8.035</v>
      </c>
      <c r="Z22" s="48">
        <f t="shared" si="5"/>
        <v>5.115</v>
      </c>
      <c r="AA22" s="48">
        <f t="shared" si="5"/>
        <v>2.955</v>
      </c>
      <c r="AB22" s="48">
        <f t="shared" si="5"/>
        <v>0.9550000000000001</v>
      </c>
      <c r="AC22" s="48">
        <f t="shared" si="5"/>
        <v>2.4350000000000005</v>
      </c>
      <c r="AD22" s="48">
        <f t="shared" si="5"/>
        <v>4.615</v>
      </c>
      <c r="AE22" s="17">
        <f>IF(Z22=MIN(Z22:AD22),T22,IF(AA22=MIN(AA22:AD22),U22,IF(AB22=MIN(AA22:AD22),V22,IF(AC22=MIN(AA22:AD22),W22,IF(AD22=MIN(AA22:AD22),X22,0)))))</f>
        <v>9114.729691467284</v>
      </c>
      <c r="AF22" s="70"/>
      <c r="AG22" s="17"/>
      <c r="AH22" s="87">
        <v>7.5</v>
      </c>
      <c r="AI22" s="38">
        <f>1.5*(K22)/(3.141593*$U$5^2)*($U$5)/(L22)*1000</f>
        <v>59820.50494387236</v>
      </c>
      <c r="AJ22" s="36">
        <f>$AH22/$U$5/2</f>
        <v>0.625</v>
      </c>
      <c r="AK22" s="34">
        <f>($X$5/12+1)*(2+(3*M22+N22)/L22)</f>
        <v>10.94212818917237</v>
      </c>
      <c r="AL22" s="34">
        <f t="shared" si="4"/>
        <v>8.461104417454218</v>
      </c>
      <c r="AM22" s="29">
        <f>((AL22)*AI22*(AJ22)^(1/AL22)/(AJ22^2))</f>
        <v>1225723.7081725735</v>
      </c>
      <c r="AN22" s="70"/>
      <c r="AO22" s="4">
        <f>MATCH(MIN(Z22:AD22),Z22:AD22,0)+2</f>
        <v>5</v>
      </c>
      <c r="AP22" s="28">
        <f>INDEX($X$5:$AB$5,1,$AO22-2)</f>
        <v>24</v>
      </c>
      <c r="AQ22" s="21">
        <f>INDEX(N22:R22,1,$AO22-2)</f>
        <v>8.99</v>
      </c>
      <c r="AR22" s="79">
        <f>CharLngth($U$5,$L22*25.4,AQ22*25.4,AP22*25.4)</f>
        <v>15.905051231384277</v>
      </c>
      <c r="AS22" s="3">
        <f>AE22*$AO$5</f>
        <v>27344.189074401853</v>
      </c>
      <c r="AT22" s="79">
        <f>AR22*10/12</f>
        <v>13.254209359486898</v>
      </c>
      <c r="AU22" s="70"/>
      <c r="AV22" s="87">
        <v>4</v>
      </c>
      <c r="AW22" s="90">
        <f>AX22/AE22</f>
        <v>1.6048167454433087</v>
      </c>
      <c r="AX22" s="91">
        <f>0.86*(AV22^0.45*AE22)</f>
        <v>14627.47083905602</v>
      </c>
      <c r="AY22" s="70"/>
    </row>
    <row r="23" spans="2:51" ht="12.75">
      <c r="B23" s="70"/>
      <c r="C23" s="50"/>
      <c r="D23" s="50"/>
      <c r="E23" s="8"/>
      <c r="F23" s="8"/>
      <c r="G23" s="8"/>
      <c r="H23" s="8"/>
      <c r="I23" s="50"/>
      <c r="J23" s="50"/>
      <c r="K23" s="54"/>
      <c r="L23" s="55"/>
      <c r="M23" s="55"/>
      <c r="N23" s="55"/>
      <c r="O23" s="55"/>
      <c r="P23" s="55"/>
      <c r="Q23" s="55"/>
      <c r="R23" s="55"/>
      <c r="S23" s="70"/>
      <c r="T23" s="47"/>
      <c r="U23" s="47"/>
      <c r="V23" s="47"/>
      <c r="W23" s="47"/>
      <c r="X23" s="47"/>
      <c r="Y23" s="48"/>
      <c r="Z23" s="48"/>
      <c r="AA23" s="48"/>
      <c r="AB23" s="48"/>
      <c r="AC23" s="48"/>
      <c r="AD23" s="48"/>
      <c r="AE23" s="17"/>
      <c r="AF23" s="70"/>
      <c r="AG23" s="17"/>
      <c r="AH23" s="87"/>
      <c r="AI23" s="38"/>
      <c r="AJ23" s="36"/>
      <c r="AK23" s="44"/>
      <c r="AL23" s="44"/>
      <c r="AM23" s="29"/>
      <c r="AN23" s="70"/>
      <c r="AO23" s="28"/>
      <c r="AP23" s="28"/>
      <c r="AQ23" s="21"/>
      <c r="AR23" s="79"/>
      <c r="AS23" s="3"/>
      <c r="AT23" s="79"/>
      <c r="AU23" s="70"/>
      <c r="AV23" s="87"/>
      <c r="AW23" s="38"/>
      <c r="AX23" s="29"/>
      <c r="AY23" s="70"/>
    </row>
    <row r="24" spans="2:51" ht="12.75">
      <c r="B24" s="70"/>
      <c r="C24" s="50" t="s">
        <v>18</v>
      </c>
      <c r="D24" s="50">
        <v>2</v>
      </c>
      <c r="E24" s="52">
        <v>38072</v>
      </c>
      <c r="F24" s="53">
        <v>0.74375</v>
      </c>
      <c r="G24" s="8" t="s">
        <v>14</v>
      </c>
      <c r="H24" s="8">
        <v>77</v>
      </c>
      <c r="I24" s="50" t="s">
        <v>17</v>
      </c>
      <c r="J24" s="50">
        <v>1</v>
      </c>
      <c r="K24" s="54">
        <v>11830.036094581365</v>
      </c>
      <c r="L24" s="55">
        <v>22.27</v>
      </c>
      <c r="M24" s="55">
        <v>17.46</v>
      </c>
      <c r="N24" s="55">
        <v>14.37</v>
      </c>
      <c r="O24" s="55">
        <v>10.35</v>
      </c>
      <c r="P24" s="55">
        <v>7.53</v>
      </c>
      <c r="Q24" s="55">
        <v>4.26</v>
      </c>
      <c r="R24" s="55">
        <v>2.65</v>
      </c>
      <c r="S24" s="70"/>
      <c r="T24" s="47">
        <f>hogg($U$5*25.4,$K24/(145.04*3.141593*$U$5^2),$L24*25.4,N24*25.4,X$5*25.4,$AC$4)*145.04</f>
        <v>10948.081125488281</v>
      </c>
      <c r="U24" s="47">
        <f>hogg($U$5*25.4,$K24/(145.04*3.141593*$U$5^2),$L24*25.4,O24*25.4,Y$5*25.4,$AC$4)*145.04</f>
        <v>10946.10147644043</v>
      </c>
      <c r="V24" s="47">
        <f>hogg($U$5*25.4,$K24/(145.04*3.141593*$U$5^2),$L24*25.4,P24*25.4,Z$5*25.4,$AC$4)*145.04</f>
        <v>10582.38826965332</v>
      </c>
      <c r="W24" s="47">
        <f>hogg($U$5*25.4,$K24/(145.04*3.141593*$U$5^2),$L24*25.4,Q24*25.4,AA$5*25.4,$AC$4)*145.04</f>
        <v>9638.255019531249</v>
      </c>
      <c r="X24" s="47">
        <f>hogg($U$5*25.4,$K24/(145.04*3.141593*$U$5^2),$L24*25.4,R24*25.4,AB$5*25.4,$AC$4)*145.04</f>
        <v>8815.403767700194</v>
      </c>
      <c r="Y24" s="48">
        <f>L24/2</f>
        <v>11.135</v>
      </c>
      <c r="Z24" s="48">
        <f aca="true" t="shared" si="7" ref="Z24:AD27">ABS(N24-$Y24)</f>
        <v>3.2349999999999994</v>
      </c>
      <c r="AA24" s="48">
        <f t="shared" si="7"/>
        <v>0.7850000000000001</v>
      </c>
      <c r="AB24" s="48">
        <f t="shared" si="7"/>
        <v>3.6049999999999995</v>
      </c>
      <c r="AC24" s="48">
        <f t="shared" si="7"/>
        <v>6.875</v>
      </c>
      <c r="AD24" s="48">
        <f t="shared" si="7"/>
        <v>8.485</v>
      </c>
      <c r="AE24" s="17">
        <f>IF(Z24=MIN(Z24:AD24),T24,IF(AA24=MIN(AA24:AD24),U24,IF(AB24=MIN(AA24:AD24),V24,IF(AC24=MIN(AA24:AD24),W24,IF(AD24=MIN(AA24:AD24),X24,0)))))</f>
        <v>10946.10147644043</v>
      </c>
      <c r="AF24" s="70"/>
      <c r="AG24" s="17"/>
      <c r="AH24" s="87">
        <v>4</v>
      </c>
      <c r="AI24" s="38">
        <f>1.5*(K24)/(3.141593*$U$5^2)*($U$5)/(L24)*1000</f>
        <v>42272.30610235271</v>
      </c>
      <c r="AJ24" s="36">
        <f>$AH24/$U$5/2</f>
        <v>0.3333333333333333</v>
      </c>
      <c r="AK24" s="34">
        <f>($X$5/12+1)*(2+(3*M24+N24)/L24)</f>
        <v>9.994611585092052</v>
      </c>
      <c r="AL24" s="34">
        <f t="shared" si="4"/>
        <v>3.5707352478944254</v>
      </c>
      <c r="AM24" s="29">
        <f>((AL24)*AI24*(AJ24)^(1/AL24)/(AJ24^2))</f>
        <v>998702.6673528306</v>
      </c>
      <c r="AN24" s="70"/>
      <c r="AO24" s="4">
        <f>MATCH(MIN(Z24:AD24),Z24:AD24,0)+2</f>
        <v>4</v>
      </c>
      <c r="AP24" s="28">
        <f>INDEX($X$5:$AB$5,1,$AO24-2)</f>
        <v>18</v>
      </c>
      <c r="AQ24" s="21">
        <f>INDEX(N24:R24,1,$AO24-2)</f>
        <v>10.35</v>
      </c>
      <c r="AR24" s="79">
        <f>CharLngth($U$5,$L24*25.4,AQ24*25.4,AP24*25.4)</f>
        <v>9.685708999633789</v>
      </c>
      <c r="AS24" s="3">
        <f>AE24*$AO$5</f>
        <v>32838.30442932129</v>
      </c>
      <c r="AT24" s="79">
        <f>AR24*10/12</f>
        <v>8.07142416636149</v>
      </c>
      <c r="AU24" s="70"/>
      <c r="AV24" s="87">
        <v>6</v>
      </c>
      <c r="AW24" s="90">
        <f>AX24/AE24</f>
        <v>1.9260453733235499</v>
      </c>
      <c r="AX24" s="91">
        <f>0.86*(AV24^0.45*AE24)</f>
        <v>21082.688104628167</v>
      </c>
      <c r="AY24" s="70"/>
    </row>
    <row r="25" spans="2:51" ht="12.75">
      <c r="B25" s="70"/>
      <c r="C25" s="50" t="s">
        <v>18</v>
      </c>
      <c r="D25" s="50">
        <v>2</v>
      </c>
      <c r="E25" s="52">
        <v>38072</v>
      </c>
      <c r="F25" s="53">
        <v>0.74375</v>
      </c>
      <c r="G25" s="8" t="s">
        <v>14</v>
      </c>
      <c r="H25" s="8">
        <v>77</v>
      </c>
      <c r="I25" s="50" t="s">
        <v>17</v>
      </c>
      <c r="J25" s="50">
        <v>2</v>
      </c>
      <c r="K25" s="54">
        <v>11910.104020771425</v>
      </c>
      <c r="L25" s="55">
        <v>21.78</v>
      </c>
      <c r="M25" s="55">
        <v>17.05</v>
      </c>
      <c r="N25" s="55">
        <v>14</v>
      </c>
      <c r="O25" s="55">
        <v>10.14</v>
      </c>
      <c r="P25" s="55">
        <v>7.41</v>
      </c>
      <c r="Q25" s="55">
        <v>4.22</v>
      </c>
      <c r="R25" s="55">
        <v>2.66</v>
      </c>
      <c r="S25" s="70"/>
      <c r="T25" s="47">
        <f aca="true" t="shared" si="8" ref="T25:X27">hogg($U$5*25.4,$K25/(145.04*3.141593*$U$5^2),$L25*25.4,N25*25.4,X$5*25.4,$AC$4)*145.04</f>
        <v>11343.432200317382</v>
      </c>
      <c r="U25" s="47">
        <f t="shared" si="8"/>
        <v>11245.984556884765</v>
      </c>
      <c r="V25" s="47">
        <f t="shared" si="8"/>
        <v>10843.441900634765</v>
      </c>
      <c r="W25" s="47">
        <f t="shared" si="8"/>
        <v>9856.693634033203</v>
      </c>
      <c r="X25" s="47">
        <f t="shared" si="8"/>
        <v>8974.56301422119</v>
      </c>
      <c r="Y25" s="48">
        <f>L25/2</f>
        <v>10.89</v>
      </c>
      <c r="Z25" s="48">
        <f t="shared" si="7"/>
        <v>3.1099999999999994</v>
      </c>
      <c r="AA25" s="48">
        <f t="shared" si="7"/>
        <v>0.75</v>
      </c>
      <c r="AB25" s="48">
        <f t="shared" si="7"/>
        <v>3.4800000000000004</v>
      </c>
      <c r="AC25" s="48">
        <f t="shared" si="7"/>
        <v>6.670000000000001</v>
      </c>
      <c r="AD25" s="48">
        <f t="shared" si="7"/>
        <v>8.23</v>
      </c>
      <c r="AE25" s="17">
        <f>IF(Z25=MIN(Z25:AD25),T25,IF(AA25=MIN(AA25:AD25),U25,IF(AB25=MIN(AA25:AD25),V25,IF(AC25=MIN(AA25:AD25),W25,IF(AD25=MIN(AA25:AD25),X25,0)))))</f>
        <v>11245.984556884765</v>
      </c>
      <c r="AF25" s="70"/>
      <c r="AG25" s="17"/>
      <c r="AH25" s="87">
        <v>4</v>
      </c>
      <c r="AI25" s="38">
        <f>1.5*(K25)/(3.141593*$U$5^2)*($U$5)/(L25)*1000</f>
        <v>43515.87967469962</v>
      </c>
      <c r="AJ25" s="36">
        <f>$AH25/$U$5/2</f>
        <v>0.3333333333333333</v>
      </c>
      <c r="AK25" s="34">
        <f>($X$5/12+1)*(2+(3*M25+N25)/L25)</f>
        <v>9.98255280073462</v>
      </c>
      <c r="AL25" s="34">
        <f t="shared" si="4"/>
        <v>3.5419692339088056</v>
      </c>
      <c r="AM25" s="29">
        <f>((AL25)*AI25*(AJ25)^(1/AL25)/(AJ25^2))</f>
        <v>1017255.3429184064</v>
      </c>
      <c r="AN25" s="70"/>
      <c r="AO25" s="4">
        <f>MATCH(MIN(Z25:AD25),Z25:AD25,0)+2</f>
        <v>4</v>
      </c>
      <c r="AP25" s="28">
        <f>INDEX($X$5:$AB$5,1,$AO25-2)</f>
        <v>18</v>
      </c>
      <c r="AQ25" s="21">
        <f>INDEX(N25:R25,1,$AO25-2)</f>
        <v>10.14</v>
      </c>
      <c r="AR25" s="79">
        <f>CharLngth($U$5,$L25*25.4,AQ25*25.4,AP25*25.4)</f>
        <v>9.703092575073242</v>
      </c>
      <c r="AS25" s="3">
        <f>AE25*$AO$5</f>
        <v>33737.95367065429</v>
      </c>
      <c r="AT25" s="79">
        <f>AR25*10/12</f>
        <v>8.085910479227701</v>
      </c>
      <c r="AU25" s="70"/>
      <c r="AV25" s="87">
        <v>6</v>
      </c>
      <c r="AW25" s="90">
        <f>AX25/AE25</f>
        <v>1.9260453733235496</v>
      </c>
      <c r="AX25" s="91">
        <f>0.86*(AV25^0.45*AE25)</f>
        <v>21660.27652425599</v>
      </c>
      <c r="AY25" s="70"/>
    </row>
    <row r="26" spans="2:51" ht="12.75">
      <c r="B26" s="70"/>
      <c r="C26" s="50" t="s">
        <v>18</v>
      </c>
      <c r="D26" s="50">
        <v>2</v>
      </c>
      <c r="E26" s="52">
        <v>38072</v>
      </c>
      <c r="F26" s="53">
        <v>0.74375</v>
      </c>
      <c r="G26" s="8" t="s">
        <v>14</v>
      </c>
      <c r="H26" s="8">
        <v>77</v>
      </c>
      <c r="I26" s="50" t="s">
        <v>17</v>
      </c>
      <c r="J26" s="50">
        <v>3</v>
      </c>
      <c r="K26" s="54">
        <v>12350.477614816751</v>
      </c>
      <c r="L26" s="55">
        <v>21.73</v>
      </c>
      <c r="M26" s="55">
        <v>17.42</v>
      </c>
      <c r="N26" s="55">
        <v>14.03</v>
      </c>
      <c r="O26" s="55">
        <v>10.18</v>
      </c>
      <c r="P26" s="55">
        <v>7.43</v>
      </c>
      <c r="Q26" s="55">
        <v>4.23</v>
      </c>
      <c r="R26" s="55">
        <v>2.66</v>
      </c>
      <c r="S26" s="70"/>
      <c r="T26" s="47">
        <f t="shared" si="8"/>
        <v>11701.809539184569</v>
      </c>
      <c r="U26" s="47">
        <f t="shared" si="8"/>
        <v>11606.790811157225</v>
      </c>
      <c r="V26" s="47">
        <f t="shared" si="8"/>
        <v>11228.045993041991</v>
      </c>
      <c r="W26" s="47">
        <f t="shared" si="8"/>
        <v>10220.048312988281</v>
      </c>
      <c r="X26" s="47">
        <f t="shared" si="8"/>
        <v>9318.63077697754</v>
      </c>
      <c r="Y26" s="48">
        <f>L26/2</f>
        <v>10.865</v>
      </c>
      <c r="Z26" s="48">
        <f t="shared" si="7"/>
        <v>3.164999999999999</v>
      </c>
      <c r="AA26" s="48">
        <f t="shared" si="7"/>
        <v>0.6850000000000005</v>
      </c>
      <c r="AB26" s="48">
        <f t="shared" si="7"/>
        <v>3.4350000000000005</v>
      </c>
      <c r="AC26" s="48">
        <f t="shared" si="7"/>
        <v>6.635</v>
      </c>
      <c r="AD26" s="48">
        <f t="shared" si="7"/>
        <v>8.205</v>
      </c>
      <c r="AE26" s="17">
        <f>IF(Z26=MIN(Z26:AD26),T26,IF(AA26=MIN(AA26:AD26),U26,IF(AB26=MIN(AA26:AD26),V26,IF(AC26=MIN(AA26:AD26),W26,IF(AD26=MIN(AA26:AD26),X26,0)))))</f>
        <v>11606.790811157225</v>
      </c>
      <c r="AF26" s="70"/>
      <c r="AG26" s="17"/>
      <c r="AH26" s="87">
        <v>4</v>
      </c>
      <c r="AI26" s="38">
        <f>1.5*(K26)/(3.141593*$U$5^2)*($U$5)/(L26)*1000</f>
        <v>45228.70099404292</v>
      </c>
      <c r="AJ26" s="36">
        <f>$AH26/$U$5/2</f>
        <v>0.3333333333333333</v>
      </c>
      <c r="AK26" s="34">
        <f>($X$5/12+1)*(2+(3*M26+N26)/L26)</f>
        <v>10.10124252185918</v>
      </c>
      <c r="AL26" s="34">
        <f t="shared" si="4"/>
        <v>3.843900315123989</v>
      </c>
      <c r="AM26" s="29">
        <f>((AL26)*AI26*(AJ26)^(1/AL26)/(AJ26^2))</f>
        <v>1175721.574736614</v>
      </c>
      <c r="AN26" s="70"/>
      <c r="AO26" s="4">
        <f>MATCH(MIN(Z26:AD26),Z26:AD26,0)+2</f>
        <v>4</v>
      </c>
      <c r="AP26" s="28">
        <f>INDEX($X$5:$AB$5,1,$AO26-2)</f>
        <v>18</v>
      </c>
      <c r="AQ26" s="21">
        <f>INDEX(N26:R26,1,$AO26-2)</f>
        <v>10.18</v>
      </c>
      <c r="AR26" s="79">
        <f>CharLngth($U$5,$L26*25.4,AQ26*25.4,AP26*25.4)</f>
        <v>9.765506744384766</v>
      </c>
      <c r="AS26" s="3">
        <f>AE26*$AO$5</f>
        <v>34820.372433471675</v>
      </c>
      <c r="AT26" s="79">
        <f>AR26*10/12</f>
        <v>8.137922286987305</v>
      </c>
      <c r="AU26" s="70"/>
      <c r="AV26" s="87">
        <v>6</v>
      </c>
      <c r="AW26" s="90">
        <f>AX26/AE26</f>
        <v>1.9260453733235499</v>
      </c>
      <c r="AX26" s="91">
        <f>0.86*(AV26^0.45*AE26)</f>
        <v>22355.205740963665</v>
      </c>
      <c r="AY26" s="70"/>
    </row>
    <row r="27" spans="2:51" ht="12.75">
      <c r="B27" s="70"/>
      <c r="C27" s="50" t="s">
        <v>18</v>
      </c>
      <c r="D27" s="50">
        <v>2</v>
      </c>
      <c r="E27" s="52">
        <v>38072</v>
      </c>
      <c r="F27" s="53">
        <v>0.74375</v>
      </c>
      <c r="G27" s="8" t="s">
        <v>14</v>
      </c>
      <c r="H27" s="8">
        <v>77</v>
      </c>
      <c r="I27" s="50" t="s">
        <v>17</v>
      </c>
      <c r="J27" s="50">
        <v>4</v>
      </c>
      <c r="K27" s="54">
        <v>11910.104020771425</v>
      </c>
      <c r="L27" s="55">
        <v>21.32</v>
      </c>
      <c r="M27" s="55">
        <v>16.91</v>
      </c>
      <c r="N27" s="55">
        <v>13.82</v>
      </c>
      <c r="O27" s="55">
        <v>10.05</v>
      </c>
      <c r="P27" s="55">
        <v>7.38</v>
      </c>
      <c r="Q27" s="55">
        <v>4.23</v>
      </c>
      <c r="R27" s="55">
        <v>2.67</v>
      </c>
      <c r="S27" s="70"/>
      <c r="T27" s="47">
        <f t="shared" si="8"/>
        <v>11424.203873291015</v>
      </c>
      <c r="U27" s="47">
        <f t="shared" si="8"/>
        <v>11328.439318847655</v>
      </c>
      <c r="V27" s="47">
        <f t="shared" si="8"/>
        <v>10933.726733398436</v>
      </c>
      <c r="W27" s="47">
        <f t="shared" si="8"/>
        <v>9946.504855957031</v>
      </c>
      <c r="X27" s="47">
        <f t="shared" si="8"/>
        <v>9069.854511108399</v>
      </c>
      <c r="Y27" s="48">
        <f>L27/2</f>
        <v>10.66</v>
      </c>
      <c r="Z27" s="48">
        <f t="shared" si="7"/>
        <v>3.16</v>
      </c>
      <c r="AA27" s="48">
        <f t="shared" si="7"/>
        <v>0.6099999999999994</v>
      </c>
      <c r="AB27" s="48">
        <f t="shared" si="7"/>
        <v>3.2800000000000002</v>
      </c>
      <c r="AC27" s="48">
        <f t="shared" si="7"/>
        <v>6.43</v>
      </c>
      <c r="AD27" s="48">
        <f t="shared" si="7"/>
        <v>7.99</v>
      </c>
      <c r="AE27" s="17">
        <f>IF(Z27=MIN(Z27:AD27),T27,IF(AA27=MIN(AA27:AD27),U27,IF(AB27=MIN(AA27:AD27),V27,IF(AC27=MIN(AA27:AD27),W27,IF(AD27=MIN(AA27:AD27),X27,0)))))</f>
        <v>11328.439318847655</v>
      </c>
      <c r="AF27" s="70"/>
      <c r="AG27" s="17"/>
      <c r="AH27" s="87">
        <v>4</v>
      </c>
      <c r="AI27" s="38">
        <f>1.5*(K27)/(3.141593*$U$5^2)*($U$5)/(L27)*1000</f>
        <v>44454.777641414534</v>
      </c>
      <c r="AJ27" s="36">
        <f>$AH27/$U$5/2</f>
        <v>0.3333333333333333</v>
      </c>
      <c r="AK27" s="34">
        <f>($X$5/12+1)*(2+(3*M27+N27)/L27)</f>
        <v>10.055347091932457</v>
      </c>
      <c r="AL27" s="34">
        <f t="shared" si="4"/>
        <v>3.722012658638905</v>
      </c>
      <c r="AM27" s="29">
        <f>((AL27)*AI27*(AJ27)^(1/AL27)/(AJ27^2))</f>
        <v>1108535.8706022897</v>
      </c>
      <c r="AN27" s="70"/>
      <c r="AO27" s="4">
        <f>MATCH(MIN(Z27:AD27),Z27:AD27,0)+2</f>
        <v>4</v>
      </c>
      <c r="AP27" s="28">
        <f>INDEX($X$5:$AB$5,1,$AO27-2)</f>
        <v>18</v>
      </c>
      <c r="AQ27" s="21">
        <f>INDEX(N27:R27,1,$AO27-2)</f>
        <v>10.05</v>
      </c>
      <c r="AR27" s="79">
        <f>CharLngth($U$5,$L27*25.4,AQ27*25.4,AP27*25.4)</f>
        <v>9.828268051147461</v>
      </c>
      <c r="AS27" s="3">
        <f>AE27*$AO$5</f>
        <v>33985.31795654297</v>
      </c>
      <c r="AT27" s="79">
        <f>AR27*10/12</f>
        <v>8.190223375956217</v>
      </c>
      <c r="AU27" s="70"/>
      <c r="AV27" s="87">
        <v>6</v>
      </c>
      <c r="AW27" s="90">
        <f>AX27/AE27</f>
        <v>1.9260453733235499</v>
      </c>
      <c r="AX27" s="91">
        <f>0.86*(AV27^0.45*AE27)</f>
        <v>21819.088137043113</v>
      </c>
      <c r="AY27" s="70"/>
    </row>
    <row r="28" spans="2:51" ht="12.75">
      <c r="B28" s="70"/>
      <c r="C28" s="8"/>
      <c r="D28" s="8"/>
      <c r="E28" s="52"/>
      <c r="F28" s="53"/>
      <c r="G28" s="8"/>
      <c r="H28" s="8"/>
      <c r="I28" s="50"/>
      <c r="J28" s="8"/>
      <c r="K28" s="8"/>
      <c r="L28" s="8"/>
      <c r="M28" s="8"/>
      <c r="N28" s="8"/>
      <c r="O28" s="8"/>
      <c r="P28" s="8"/>
      <c r="Q28" s="8"/>
      <c r="R28" s="8"/>
      <c r="S28" s="70"/>
      <c r="T28" s="15"/>
      <c r="U28" s="15"/>
      <c r="V28" s="15"/>
      <c r="W28" s="15"/>
      <c r="X28" s="15"/>
      <c r="Y28" s="23"/>
      <c r="Z28" s="23"/>
      <c r="AA28" s="23"/>
      <c r="AB28" s="23"/>
      <c r="AC28" s="23"/>
      <c r="AD28" s="23"/>
      <c r="AE28" s="17"/>
      <c r="AF28" s="70"/>
      <c r="AG28" s="17"/>
      <c r="AH28" s="88"/>
      <c r="AI28" s="38"/>
      <c r="AJ28" s="36"/>
      <c r="AK28" s="44"/>
      <c r="AL28" s="44"/>
      <c r="AM28" s="29"/>
      <c r="AN28" s="70"/>
      <c r="AO28" s="28"/>
      <c r="AP28" s="28"/>
      <c r="AQ28" s="4"/>
      <c r="AR28" s="4"/>
      <c r="AS28" s="3"/>
      <c r="AT28" s="1"/>
      <c r="AU28" s="70"/>
      <c r="AV28" s="88"/>
      <c r="AW28" s="38"/>
      <c r="AX28" s="29"/>
      <c r="AY28" s="70"/>
    </row>
    <row r="29" spans="2:51" ht="12.75">
      <c r="B29" s="7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0"/>
      <c r="T29" s="15"/>
      <c r="U29" s="15"/>
      <c r="V29" s="15"/>
      <c r="W29" s="15"/>
      <c r="X29" s="15"/>
      <c r="Y29" s="23"/>
      <c r="Z29" s="23"/>
      <c r="AA29" s="23"/>
      <c r="AB29" s="23"/>
      <c r="AC29" s="23"/>
      <c r="AD29" s="23"/>
      <c r="AE29" s="17"/>
      <c r="AF29" s="70"/>
      <c r="AG29" s="17"/>
      <c r="AH29" s="88"/>
      <c r="AI29" s="38"/>
      <c r="AJ29" s="36"/>
      <c r="AK29" s="34"/>
      <c r="AL29" s="34"/>
      <c r="AM29" s="29"/>
      <c r="AN29" s="70"/>
      <c r="AO29" s="28"/>
      <c r="AP29" s="28"/>
      <c r="AQ29" s="21"/>
      <c r="AR29" s="4"/>
      <c r="AS29" s="3"/>
      <c r="AT29" s="1"/>
      <c r="AU29" s="70"/>
      <c r="AV29" s="88"/>
      <c r="AW29" s="38"/>
      <c r="AX29" s="29"/>
      <c r="AY29" s="70"/>
    </row>
    <row r="30" spans="2:51" ht="12.75">
      <c r="B30" s="7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70"/>
      <c r="T30" s="15"/>
      <c r="U30" s="15"/>
      <c r="V30" s="15"/>
      <c r="W30" s="15"/>
      <c r="X30" s="15"/>
      <c r="Y30" s="23"/>
      <c r="Z30" s="23"/>
      <c r="AA30" s="23"/>
      <c r="AB30" s="23"/>
      <c r="AC30" s="23"/>
      <c r="AD30" s="23"/>
      <c r="AE30" s="17"/>
      <c r="AF30" s="70"/>
      <c r="AG30" s="17"/>
      <c r="AH30" s="88"/>
      <c r="AI30" s="17"/>
      <c r="AJ30" s="36"/>
      <c r="AK30" s="34"/>
      <c r="AL30" s="46"/>
      <c r="AM30" s="17"/>
      <c r="AN30" s="70"/>
      <c r="AO30" s="28"/>
      <c r="AP30" s="28"/>
      <c r="AQ30" s="4"/>
      <c r="AR30" s="4"/>
      <c r="AS30" s="3"/>
      <c r="AT30" s="1"/>
      <c r="AU30" s="70"/>
      <c r="AV30" s="88"/>
      <c r="AW30" s="17"/>
      <c r="AX30" s="17"/>
      <c r="AY30" s="70"/>
    </row>
    <row r="31" spans="2:51" ht="12.75">
      <c r="B31" s="70"/>
      <c r="C31" s="8"/>
      <c r="D31" s="8"/>
      <c r="E31" s="8"/>
      <c r="F31" s="8"/>
      <c r="G31" s="8"/>
      <c r="H31" s="8"/>
      <c r="I31" s="8"/>
      <c r="J31" s="8"/>
      <c r="K31" s="9"/>
      <c r="L31" s="8"/>
      <c r="M31" s="8"/>
      <c r="N31" s="8"/>
      <c r="O31" s="8"/>
      <c r="P31" s="8"/>
      <c r="Q31" s="8"/>
      <c r="R31" s="8"/>
      <c r="S31" s="70"/>
      <c r="T31" s="15"/>
      <c r="U31" s="15"/>
      <c r="V31" s="15"/>
      <c r="W31" s="15"/>
      <c r="X31" s="15"/>
      <c r="Y31" s="23"/>
      <c r="Z31" s="23"/>
      <c r="AA31" s="23"/>
      <c r="AB31" s="23"/>
      <c r="AC31" s="23"/>
      <c r="AD31" s="23"/>
      <c r="AE31" s="17"/>
      <c r="AF31" s="70"/>
      <c r="AG31" s="17"/>
      <c r="AH31" s="88"/>
      <c r="AI31" s="17"/>
      <c r="AJ31" s="36"/>
      <c r="AK31" s="34"/>
      <c r="AL31" s="46"/>
      <c r="AM31" s="17"/>
      <c r="AN31" s="70"/>
      <c r="AO31" s="28"/>
      <c r="AP31" s="28"/>
      <c r="AQ31" s="4"/>
      <c r="AR31" s="4"/>
      <c r="AS31" s="3"/>
      <c r="AT31" s="1"/>
      <c r="AU31" s="70"/>
      <c r="AV31" s="88"/>
      <c r="AW31" s="17"/>
      <c r="AX31" s="17"/>
      <c r="AY31" s="70"/>
    </row>
    <row r="32" spans="2:51" ht="12.75">
      <c r="B32" s="70"/>
      <c r="C32" s="8"/>
      <c r="D32" s="8"/>
      <c r="E32" s="8"/>
      <c r="F32" s="8"/>
      <c r="G32" s="8"/>
      <c r="H32" s="8"/>
      <c r="I32" s="8"/>
      <c r="J32" s="8"/>
      <c r="K32" s="9"/>
      <c r="L32" s="8"/>
      <c r="M32" s="8"/>
      <c r="N32" s="8"/>
      <c r="O32" s="8"/>
      <c r="P32" s="8"/>
      <c r="Q32" s="8"/>
      <c r="R32" s="8"/>
      <c r="S32" s="70"/>
      <c r="T32" s="15"/>
      <c r="U32" s="15"/>
      <c r="V32" s="15"/>
      <c r="W32" s="15"/>
      <c r="X32" s="15"/>
      <c r="Y32" s="23"/>
      <c r="Z32" s="23"/>
      <c r="AA32" s="23"/>
      <c r="AB32" s="23"/>
      <c r="AC32" s="23"/>
      <c r="AD32" s="23"/>
      <c r="AE32" s="17"/>
      <c r="AF32" s="70"/>
      <c r="AG32" s="17"/>
      <c r="AH32" s="88"/>
      <c r="AI32" s="17"/>
      <c r="AJ32" s="36"/>
      <c r="AK32" s="34"/>
      <c r="AL32" s="46"/>
      <c r="AM32" s="17"/>
      <c r="AN32" s="70"/>
      <c r="AO32" s="28"/>
      <c r="AP32" s="28"/>
      <c r="AQ32" s="4"/>
      <c r="AR32" s="4"/>
      <c r="AS32" s="3"/>
      <c r="AT32" s="1"/>
      <c r="AU32" s="70"/>
      <c r="AV32" s="88"/>
      <c r="AW32" s="17"/>
      <c r="AX32" s="17"/>
      <c r="AY32" s="70"/>
    </row>
    <row r="33" spans="2:51" ht="12.75">
      <c r="B33" s="70"/>
      <c r="C33" s="8"/>
      <c r="D33" s="8"/>
      <c r="E33" s="8"/>
      <c r="F33" s="8"/>
      <c r="G33" s="8"/>
      <c r="H33" s="8"/>
      <c r="I33" s="8"/>
      <c r="J33" s="8"/>
      <c r="K33" s="9"/>
      <c r="L33" s="8"/>
      <c r="M33" s="8"/>
      <c r="N33" s="8"/>
      <c r="O33" s="8"/>
      <c r="P33" s="8"/>
      <c r="Q33" s="8"/>
      <c r="R33" s="8"/>
      <c r="S33" s="70"/>
      <c r="T33"/>
      <c r="AE33" s="17"/>
      <c r="AF33" s="70"/>
      <c r="AG33" s="17"/>
      <c r="AH33" s="88"/>
      <c r="AI33" s="17"/>
      <c r="AL33" s="49"/>
      <c r="AM33" s="17"/>
      <c r="AN33" s="70"/>
      <c r="AO33" s="28"/>
      <c r="AP33" s="28"/>
      <c r="AQ33" s="4"/>
      <c r="AR33" s="28"/>
      <c r="AS33" s="28"/>
      <c r="AT33" s="28"/>
      <c r="AU33" s="70"/>
      <c r="AV33" s="88"/>
      <c r="AW33" s="17"/>
      <c r="AX33" s="17"/>
      <c r="AY33" s="70"/>
    </row>
    <row r="34" spans="2:51" ht="12.75">
      <c r="B34" s="70"/>
      <c r="C34" s="8"/>
      <c r="D34" s="8"/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8"/>
      <c r="R34" s="8"/>
      <c r="S34" s="70"/>
      <c r="T34"/>
      <c r="AE34" s="42"/>
      <c r="AF34" s="70"/>
      <c r="AG34" s="42"/>
      <c r="AH34" s="88"/>
      <c r="AI34" s="42"/>
      <c r="AL34" s="49"/>
      <c r="AM34" s="42"/>
      <c r="AN34" s="70"/>
      <c r="AO34" s="28"/>
      <c r="AP34" s="28"/>
      <c r="AQ34" s="4"/>
      <c r="AR34" s="28"/>
      <c r="AS34" s="28"/>
      <c r="AT34" s="28"/>
      <c r="AU34" s="70"/>
      <c r="AV34" s="88"/>
      <c r="AW34" s="42"/>
      <c r="AX34" s="42"/>
      <c r="AY34" s="70"/>
    </row>
    <row r="35" spans="2:51" ht="12.75">
      <c r="B35" s="70"/>
      <c r="C35" s="8"/>
      <c r="D35" s="8"/>
      <c r="E35" s="8"/>
      <c r="F35" s="8"/>
      <c r="G35" s="8"/>
      <c r="H35" s="8"/>
      <c r="I35" s="8"/>
      <c r="J35" s="8"/>
      <c r="K35" s="9"/>
      <c r="L35" s="8"/>
      <c r="M35" s="8"/>
      <c r="N35" s="8"/>
      <c r="O35" s="8"/>
      <c r="P35" s="8"/>
      <c r="Q35" s="8"/>
      <c r="R35" s="8"/>
      <c r="S35" s="70"/>
      <c r="T35"/>
      <c r="AE35" s="17"/>
      <c r="AF35" s="70"/>
      <c r="AG35" s="17"/>
      <c r="AH35" s="88"/>
      <c r="AI35" s="17"/>
      <c r="AL35" s="49"/>
      <c r="AM35" s="17"/>
      <c r="AN35" s="70"/>
      <c r="AO35" s="28"/>
      <c r="AP35" s="28"/>
      <c r="AQ35" s="4"/>
      <c r="AR35" s="28"/>
      <c r="AS35" s="28"/>
      <c r="AT35" s="28"/>
      <c r="AU35" s="70"/>
      <c r="AV35" s="88"/>
      <c r="AW35" s="17"/>
      <c r="AX35" s="17"/>
      <c r="AY35" s="70"/>
    </row>
    <row r="36" spans="2:51" ht="12.75">
      <c r="B36" s="70"/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70"/>
      <c r="T36"/>
      <c r="AE36" s="17"/>
      <c r="AF36" s="70"/>
      <c r="AG36" s="17"/>
      <c r="AH36" s="88"/>
      <c r="AI36" s="17"/>
      <c r="AL36" s="49"/>
      <c r="AM36" s="17"/>
      <c r="AN36" s="70"/>
      <c r="AO36" s="28"/>
      <c r="AP36" s="28"/>
      <c r="AQ36" s="4"/>
      <c r="AR36" s="28"/>
      <c r="AS36" s="28"/>
      <c r="AT36" s="28"/>
      <c r="AU36" s="70"/>
      <c r="AV36" s="88"/>
      <c r="AW36" s="17"/>
      <c r="AX36" s="17"/>
      <c r="AY36" s="70"/>
    </row>
    <row r="37" spans="2:51" ht="12.75">
      <c r="B37" s="70"/>
      <c r="C37" s="8"/>
      <c r="D37" s="8"/>
      <c r="E37" s="8"/>
      <c r="F37" s="8"/>
      <c r="G37" s="8"/>
      <c r="H37" s="8"/>
      <c r="I37" s="8"/>
      <c r="J37" s="8"/>
      <c r="K37" s="9"/>
      <c r="L37" s="8"/>
      <c r="M37" s="8"/>
      <c r="N37" s="8"/>
      <c r="O37" s="8"/>
      <c r="P37" s="8"/>
      <c r="Q37" s="8"/>
      <c r="R37" s="8"/>
      <c r="S37" s="70"/>
      <c r="T37"/>
      <c r="AE37" s="17"/>
      <c r="AF37" s="70"/>
      <c r="AG37" s="17"/>
      <c r="AH37" s="88"/>
      <c r="AI37" s="17"/>
      <c r="AL37" s="49"/>
      <c r="AM37" s="17"/>
      <c r="AN37" s="70"/>
      <c r="AO37" s="28"/>
      <c r="AP37" s="28"/>
      <c r="AQ37" s="4"/>
      <c r="AR37" s="28"/>
      <c r="AS37" s="28"/>
      <c r="AT37" s="28"/>
      <c r="AU37" s="70"/>
      <c r="AV37" s="88"/>
      <c r="AW37" s="17"/>
      <c r="AX37" s="17"/>
      <c r="AY37" s="70"/>
    </row>
    <row r="38" spans="2:51" ht="12.75">
      <c r="B38" s="70"/>
      <c r="C38" s="8"/>
      <c r="D38" s="8"/>
      <c r="E38" s="8"/>
      <c r="F38" s="8"/>
      <c r="G38" s="8"/>
      <c r="H38" s="8"/>
      <c r="I38" s="8"/>
      <c r="J38" s="8"/>
      <c r="K38" s="9"/>
      <c r="L38" s="8"/>
      <c r="M38" s="8"/>
      <c r="N38" s="8"/>
      <c r="O38" s="8"/>
      <c r="P38" s="8"/>
      <c r="Q38" s="8"/>
      <c r="R38" s="8"/>
      <c r="S38" s="70"/>
      <c r="T38"/>
      <c r="AE38" s="17"/>
      <c r="AF38" s="70"/>
      <c r="AG38" s="17"/>
      <c r="AH38" s="88"/>
      <c r="AI38" s="17"/>
      <c r="AL38" s="49"/>
      <c r="AM38" s="17"/>
      <c r="AN38" s="70"/>
      <c r="AO38" s="28"/>
      <c r="AP38" s="28"/>
      <c r="AQ38" s="4"/>
      <c r="AR38" s="28"/>
      <c r="AS38" s="28"/>
      <c r="AT38" s="28"/>
      <c r="AU38" s="70"/>
      <c r="AV38" s="88"/>
      <c r="AW38" s="17"/>
      <c r="AX38" s="17"/>
      <c r="AY38" s="70"/>
    </row>
    <row r="39" spans="2:51" ht="12.75">
      <c r="B39" s="70"/>
      <c r="C39" s="8"/>
      <c r="D39" s="8"/>
      <c r="E39" s="8"/>
      <c r="F39" s="8"/>
      <c r="G39" s="8"/>
      <c r="H39" s="8"/>
      <c r="I39" s="8"/>
      <c r="J39" s="8"/>
      <c r="K39" s="9"/>
      <c r="L39" s="8"/>
      <c r="M39" s="8"/>
      <c r="N39" s="8"/>
      <c r="O39" s="8"/>
      <c r="P39" s="8"/>
      <c r="Q39" s="8"/>
      <c r="R39" s="8"/>
      <c r="S39" s="70"/>
      <c r="T39"/>
      <c r="AE39" s="42"/>
      <c r="AF39" s="70"/>
      <c r="AG39" s="42"/>
      <c r="AH39" s="88"/>
      <c r="AI39" s="42"/>
      <c r="AL39" s="49"/>
      <c r="AM39" s="42"/>
      <c r="AN39" s="70"/>
      <c r="AO39" s="28"/>
      <c r="AP39" s="28"/>
      <c r="AQ39" s="4"/>
      <c r="AR39" s="28"/>
      <c r="AS39" s="28"/>
      <c r="AT39" s="28"/>
      <c r="AU39" s="70"/>
      <c r="AV39" s="88"/>
      <c r="AW39" s="42"/>
      <c r="AX39" s="42"/>
      <c r="AY39" s="70"/>
    </row>
    <row r="40" spans="2:51" ht="12.75">
      <c r="B40" s="70"/>
      <c r="C40" s="8"/>
      <c r="D40" s="8"/>
      <c r="E40" s="8"/>
      <c r="F40" s="8"/>
      <c r="G40" s="8"/>
      <c r="H40" s="8"/>
      <c r="I40" s="8"/>
      <c r="J40" s="8"/>
      <c r="K40" s="9"/>
      <c r="L40" s="8"/>
      <c r="M40" s="8"/>
      <c r="N40" s="8"/>
      <c r="O40" s="8"/>
      <c r="P40" s="8"/>
      <c r="Q40" s="8"/>
      <c r="R40" s="8"/>
      <c r="S40" s="70"/>
      <c r="T40"/>
      <c r="AE40" s="17"/>
      <c r="AF40" s="70"/>
      <c r="AG40" s="17"/>
      <c r="AH40" s="88"/>
      <c r="AI40" s="17"/>
      <c r="AL40" s="49"/>
      <c r="AM40" s="17"/>
      <c r="AN40" s="70"/>
      <c r="AO40" s="28"/>
      <c r="AP40" s="28"/>
      <c r="AQ40" s="4"/>
      <c r="AR40" s="28"/>
      <c r="AS40" s="28"/>
      <c r="AT40" s="28"/>
      <c r="AU40" s="70"/>
      <c r="AV40" s="88"/>
      <c r="AW40" s="17"/>
      <c r="AX40" s="17"/>
      <c r="AY40" s="70"/>
    </row>
    <row r="41" spans="2:51" ht="12.75">
      <c r="B41" s="70"/>
      <c r="C41" s="8"/>
      <c r="D41" s="8"/>
      <c r="E41" s="8"/>
      <c r="F41" s="8"/>
      <c r="G41" s="8"/>
      <c r="H41" s="8"/>
      <c r="I41" s="8"/>
      <c r="J41" s="8"/>
      <c r="K41" s="9"/>
      <c r="L41" s="8"/>
      <c r="M41" s="8"/>
      <c r="N41" s="8"/>
      <c r="O41" s="8"/>
      <c r="P41" s="8"/>
      <c r="Q41" s="8"/>
      <c r="R41" s="8"/>
      <c r="S41" s="70"/>
      <c r="T41"/>
      <c r="AE41" s="17"/>
      <c r="AF41" s="70"/>
      <c r="AG41" s="17"/>
      <c r="AH41" s="88"/>
      <c r="AI41" s="17"/>
      <c r="AL41" s="49"/>
      <c r="AM41" s="17"/>
      <c r="AN41" s="70"/>
      <c r="AO41" s="28"/>
      <c r="AP41" s="28"/>
      <c r="AQ41" s="4"/>
      <c r="AR41" s="28"/>
      <c r="AS41" s="28"/>
      <c r="AT41" s="28"/>
      <c r="AU41" s="70"/>
      <c r="AV41" s="88"/>
      <c r="AW41" s="17"/>
      <c r="AX41" s="17"/>
      <c r="AY41" s="70"/>
    </row>
    <row r="42" spans="2:51" ht="12.75">
      <c r="B42" s="70"/>
      <c r="C42" s="8"/>
      <c r="D42" s="8"/>
      <c r="E42" s="8"/>
      <c r="F42" s="8"/>
      <c r="G42" s="8"/>
      <c r="H42" s="8"/>
      <c r="I42" s="8"/>
      <c r="J42" s="8"/>
      <c r="K42" s="9"/>
      <c r="L42" s="8"/>
      <c r="M42" s="8"/>
      <c r="N42" s="8"/>
      <c r="O42" s="8"/>
      <c r="P42" s="8"/>
      <c r="Q42" s="8"/>
      <c r="R42" s="8"/>
      <c r="S42" s="70"/>
      <c r="T42"/>
      <c r="AE42" s="17"/>
      <c r="AF42" s="70"/>
      <c r="AG42" s="17"/>
      <c r="AH42" s="88"/>
      <c r="AI42" s="17"/>
      <c r="AL42" s="49"/>
      <c r="AM42" s="17"/>
      <c r="AN42" s="70"/>
      <c r="AO42" s="28"/>
      <c r="AP42" s="28"/>
      <c r="AQ42" s="4"/>
      <c r="AR42" s="28"/>
      <c r="AS42" s="28"/>
      <c r="AT42" s="28"/>
      <c r="AU42" s="70"/>
      <c r="AV42" s="88"/>
      <c r="AW42" s="17"/>
      <c r="AX42" s="17"/>
      <c r="AY42" s="70"/>
    </row>
    <row r="43" spans="2:51" ht="12.75">
      <c r="B43" s="70"/>
      <c r="C43" s="8"/>
      <c r="D43" s="8"/>
      <c r="E43" s="8"/>
      <c r="F43" s="8"/>
      <c r="G43" s="8"/>
      <c r="H43" s="8"/>
      <c r="I43" s="8"/>
      <c r="J43" s="8"/>
      <c r="K43" s="9"/>
      <c r="L43" s="8"/>
      <c r="M43" s="8"/>
      <c r="N43" s="8"/>
      <c r="O43" s="8"/>
      <c r="P43" s="8"/>
      <c r="Q43" s="8"/>
      <c r="R43" s="8"/>
      <c r="S43" s="70"/>
      <c r="T43"/>
      <c r="AE43" s="17"/>
      <c r="AF43" s="70"/>
      <c r="AG43" s="17"/>
      <c r="AH43" s="88"/>
      <c r="AI43" s="17"/>
      <c r="AL43" s="49"/>
      <c r="AM43" s="17"/>
      <c r="AN43" s="70"/>
      <c r="AO43" s="28"/>
      <c r="AP43" s="28"/>
      <c r="AQ43" s="4"/>
      <c r="AR43" s="28"/>
      <c r="AS43" s="28"/>
      <c r="AT43" s="28"/>
      <c r="AU43" s="70"/>
      <c r="AV43" s="88"/>
      <c r="AW43" s="17"/>
      <c r="AX43" s="17"/>
      <c r="AY43" s="70"/>
    </row>
    <row r="44" spans="2:51" ht="12.75">
      <c r="B44" s="70"/>
      <c r="C44" s="8"/>
      <c r="D44" s="8"/>
      <c r="E44" s="8"/>
      <c r="F44" s="8"/>
      <c r="G44" s="8"/>
      <c r="H44" s="8"/>
      <c r="I44" s="8"/>
      <c r="J44" s="8"/>
      <c r="K44" s="9"/>
      <c r="L44" s="8"/>
      <c r="M44" s="8"/>
      <c r="N44" s="8"/>
      <c r="O44" s="8"/>
      <c r="P44" s="8"/>
      <c r="Q44" s="8"/>
      <c r="R44" s="8"/>
      <c r="S44" s="70"/>
      <c r="T44"/>
      <c r="AE44" s="42"/>
      <c r="AF44" s="70"/>
      <c r="AG44" s="42"/>
      <c r="AH44" s="88"/>
      <c r="AI44" s="42"/>
      <c r="AL44" s="49"/>
      <c r="AM44" s="42"/>
      <c r="AN44" s="70"/>
      <c r="AO44" s="28"/>
      <c r="AP44" s="28"/>
      <c r="AQ44" s="4"/>
      <c r="AR44" s="28"/>
      <c r="AS44" s="28"/>
      <c r="AT44" s="28"/>
      <c r="AU44" s="70"/>
      <c r="AV44" s="88"/>
      <c r="AW44" s="42"/>
      <c r="AX44" s="42"/>
      <c r="AY44" s="70"/>
    </row>
    <row r="45" spans="2:51" ht="12.75">
      <c r="B45" s="70"/>
      <c r="C45" s="8"/>
      <c r="D45" s="8"/>
      <c r="E45" s="8"/>
      <c r="F45" s="8"/>
      <c r="G45" s="8"/>
      <c r="H45" s="8"/>
      <c r="I45" s="8"/>
      <c r="J45" s="8"/>
      <c r="K45" s="9"/>
      <c r="L45" s="8"/>
      <c r="M45" s="8"/>
      <c r="N45" s="8"/>
      <c r="O45" s="8"/>
      <c r="P45" s="8"/>
      <c r="Q45" s="8"/>
      <c r="R45" s="8"/>
      <c r="S45" s="70"/>
      <c r="T45"/>
      <c r="AE45" s="17"/>
      <c r="AF45" s="70"/>
      <c r="AG45" s="17"/>
      <c r="AH45" s="88"/>
      <c r="AI45" s="17"/>
      <c r="AL45" s="49"/>
      <c r="AM45" s="17"/>
      <c r="AN45" s="70"/>
      <c r="AO45" s="28"/>
      <c r="AP45" s="28"/>
      <c r="AQ45" s="4"/>
      <c r="AR45" s="28"/>
      <c r="AS45" s="28"/>
      <c r="AT45" s="28"/>
      <c r="AU45" s="70"/>
      <c r="AV45" s="88"/>
      <c r="AW45" s="17"/>
      <c r="AX45" s="17"/>
      <c r="AY45" s="70"/>
    </row>
    <row r="46" spans="2:51" ht="12.75">
      <c r="B46" s="70"/>
      <c r="C46" s="8"/>
      <c r="D46" s="8"/>
      <c r="E46" s="8"/>
      <c r="F46" s="8"/>
      <c r="G46" s="8"/>
      <c r="H46" s="8"/>
      <c r="I46" s="8"/>
      <c r="J46" s="8"/>
      <c r="K46" s="9"/>
      <c r="L46" s="8"/>
      <c r="M46" s="8"/>
      <c r="N46" s="8"/>
      <c r="O46" s="8"/>
      <c r="P46" s="8"/>
      <c r="Q46" s="8"/>
      <c r="R46" s="8"/>
      <c r="S46" s="70"/>
      <c r="T46"/>
      <c r="AE46" s="17"/>
      <c r="AF46" s="70"/>
      <c r="AG46" s="17"/>
      <c r="AH46" s="88"/>
      <c r="AI46" s="17"/>
      <c r="AL46" s="49"/>
      <c r="AM46" s="17"/>
      <c r="AN46" s="70"/>
      <c r="AO46" s="28"/>
      <c r="AP46" s="28"/>
      <c r="AQ46" s="4"/>
      <c r="AR46" s="28"/>
      <c r="AS46" s="28"/>
      <c r="AT46" s="28"/>
      <c r="AU46" s="70"/>
      <c r="AV46" s="88"/>
      <c r="AW46" s="17"/>
      <c r="AX46" s="17"/>
      <c r="AY46" s="70"/>
    </row>
    <row r="47" spans="2:51" ht="12.75">
      <c r="B47" s="70"/>
      <c r="C47" s="8"/>
      <c r="D47" s="8"/>
      <c r="E47" s="8"/>
      <c r="F47" s="8"/>
      <c r="G47" s="8"/>
      <c r="H47" s="8"/>
      <c r="I47" s="8"/>
      <c r="J47" s="8"/>
      <c r="K47" s="9"/>
      <c r="L47" s="8"/>
      <c r="M47" s="8"/>
      <c r="N47" s="8"/>
      <c r="O47" s="8"/>
      <c r="P47" s="8"/>
      <c r="Q47" s="8"/>
      <c r="R47" s="8"/>
      <c r="S47" s="70"/>
      <c r="T47"/>
      <c r="AE47" s="17"/>
      <c r="AF47" s="70"/>
      <c r="AG47" s="17"/>
      <c r="AH47" s="88"/>
      <c r="AI47" s="17"/>
      <c r="AL47" s="49"/>
      <c r="AM47" s="17"/>
      <c r="AN47" s="70"/>
      <c r="AO47" s="28"/>
      <c r="AP47" s="28"/>
      <c r="AQ47" s="4"/>
      <c r="AR47" s="28"/>
      <c r="AS47" s="28"/>
      <c r="AT47" s="28"/>
      <c r="AU47" s="70"/>
      <c r="AV47" s="88"/>
      <c r="AW47" s="17"/>
      <c r="AX47" s="17"/>
      <c r="AY47" s="70"/>
    </row>
    <row r="48" spans="2:51" ht="12.75">
      <c r="B48" s="70"/>
      <c r="C48" s="8"/>
      <c r="D48" s="8"/>
      <c r="E48" s="8"/>
      <c r="F48" s="8"/>
      <c r="G48" s="8"/>
      <c r="H48" s="8"/>
      <c r="I48" s="8"/>
      <c r="J48" s="8"/>
      <c r="K48" s="9"/>
      <c r="L48" s="8"/>
      <c r="M48" s="8"/>
      <c r="N48" s="8"/>
      <c r="O48" s="8"/>
      <c r="P48" s="8"/>
      <c r="Q48" s="8"/>
      <c r="R48" s="8"/>
      <c r="S48" s="70"/>
      <c r="T48"/>
      <c r="AE48" s="17"/>
      <c r="AF48" s="70"/>
      <c r="AG48" s="17"/>
      <c r="AH48" s="88"/>
      <c r="AI48" s="17"/>
      <c r="AL48" s="49"/>
      <c r="AM48" s="17"/>
      <c r="AN48" s="70"/>
      <c r="AO48" s="28"/>
      <c r="AP48" s="28"/>
      <c r="AQ48" s="4"/>
      <c r="AR48" s="28"/>
      <c r="AS48" s="28"/>
      <c r="AT48" s="28"/>
      <c r="AU48" s="70"/>
      <c r="AV48" s="88"/>
      <c r="AW48" s="17"/>
      <c r="AX48" s="17"/>
      <c r="AY48" s="70"/>
    </row>
    <row r="49" spans="2:51" ht="12.75">
      <c r="B49" s="70"/>
      <c r="C49" s="8"/>
      <c r="D49" s="8"/>
      <c r="E49" s="8"/>
      <c r="F49" s="8"/>
      <c r="G49" s="8"/>
      <c r="H49" s="8"/>
      <c r="I49" s="8"/>
      <c r="J49" s="8"/>
      <c r="K49" s="9"/>
      <c r="L49" s="8"/>
      <c r="M49" s="8"/>
      <c r="N49" s="8"/>
      <c r="O49" s="8"/>
      <c r="P49" s="8"/>
      <c r="Q49" s="8"/>
      <c r="R49" s="8"/>
      <c r="S49" s="70"/>
      <c r="T49"/>
      <c r="AF49" s="70"/>
      <c r="AH49" s="88"/>
      <c r="AN49" s="70"/>
      <c r="AQ49" s="20"/>
      <c r="AU49" s="70"/>
      <c r="AV49" s="88"/>
      <c r="AY49" s="70"/>
    </row>
    <row r="50" spans="2:51" ht="12.75">
      <c r="B50" s="7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70"/>
      <c r="T50"/>
      <c r="AF50" s="70"/>
      <c r="AH50" s="88"/>
      <c r="AN50" s="70"/>
      <c r="AQ50" s="20"/>
      <c r="AU50" s="70"/>
      <c r="AV50" s="88"/>
      <c r="AY50" s="70"/>
    </row>
    <row r="51" spans="2:51" ht="12.75">
      <c r="B51" s="7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70"/>
      <c r="T51"/>
      <c r="AF51" s="70"/>
      <c r="AH51" s="88"/>
      <c r="AN51" s="70"/>
      <c r="AQ51" s="20"/>
      <c r="AU51" s="70"/>
      <c r="AV51" s="88"/>
      <c r="AY51" s="70"/>
    </row>
    <row r="52" spans="2:51" ht="12.75">
      <c r="B52" s="7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70"/>
      <c r="T52"/>
      <c r="AF52" s="70"/>
      <c r="AH52" s="88"/>
      <c r="AN52" s="70"/>
      <c r="AQ52" s="20"/>
      <c r="AU52" s="70"/>
      <c r="AV52" s="88"/>
      <c r="AY52" s="70"/>
    </row>
    <row r="53" spans="2:51" ht="12.75">
      <c r="B53" s="7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70"/>
      <c r="T53"/>
      <c r="AF53" s="70"/>
      <c r="AH53" s="88"/>
      <c r="AN53" s="70"/>
      <c r="AQ53" s="20"/>
      <c r="AU53" s="70"/>
      <c r="AV53" s="88"/>
      <c r="AY53" s="70"/>
    </row>
    <row r="54" spans="2:51" ht="12.75">
      <c r="B54" s="7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70"/>
      <c r="T54"/>
      <c r="AF54" s="70"/>
      <c r="AH54" s="88"/>
      <c r="AN54" s="70"/>
      <c r="AQ54" s="20"/>
      <c r="AU54" s="70"/>
      <c r="AV54" s="88"/>
      <c r="AY54" s="70"/>
    </row>
    <row r="55" spans="2:51" ht="12.75">
      <c r="B55" s="7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70"/>
      <c r="T55"/>
      <c r="AF55" s="70"/>
      <c r="AH55" s="88"/>
      <c r="AN55" s="70"/>
      <c r="AQ55" s="20"/>
      <c r="AU55" s="70"/>
      <c r="AV55" s="88"/>
      <c r="AY55" s="70"/>
    </row>
    <row r="56" spans="2:51" ht="12.75">
      <c r="B56" s="7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70"/>
      <c r="T56"/>
      <c r="AF56" s="70"/>
      <c r="AH56" s="88"/>
      <c r="AN56" s="70"/>
      <c r="AQ56" s="20"/>
      <c r="AU56" s="70"/>
      <c r="AV56" s="88"/>
      <c r="AY56" s="70"/>
    </row>
    <row r="57" spans="2:51" ht="12.75">
      <c r="B57" s="7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70"/>
      <c r="T57"/>
      <c r="AF57" s="70"/>
      <c r="AH57" s="88"/>
      <c r="AN57" s="70"/>
      <c r="AQ57" s="20"/>
      <c r="AU57" s="70"/>
      <c r="AV57" s="88"/>
      <c r="AY57" s="70"/>
    </row>
    <row r="58" spans="2:51" ht="12.75">
      <c r="B58" s="7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70"/>
      <c r="T58"/>
      <c r="AF58" s="70"/>
      <c r="AH58" s="88"/>
      <c r="AN58" s="70"/>
      <c r="AQ58" s="20"/>
      <c r="AU58" s="70"/>
      <c r="AV58" s="88"/>
      <c r="AY58" s="70"/>
    </row>
    <row r="59" spans="2:51" ht="12.75">
      <c r="B59" s="70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70"/>
      <c r="T59"/>
      <c r="AF59" s="70"/>
      <c r="AH59" s="88"/>
      <c r="AN59" s="70"/>
      <c r="AQ59" s="20"/>
      <c r="AU59" s="70"/>
      <c r="AV59" s="88"/>
      <c r="AY59" s="70"/>
    </row>
    <row r="60" spans="2:51" ht="12.75">
      <c r="B60" s="7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70"/>
      <c r="T60"/>
      <c r="AF60" s="70"/>
      <c r="AH60" s="88"/>
      <c r="AN60" s="70"/>
      <c r="AQ60" s="20"/>
      <c r="AU60" s="70"/>
      <c r="AV60" s="88"/>
      <c r="AY60" s="70"/>
    </row>
    <row r="61" spans="2:51" ht="12.75">
      <c r="B61" s="7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70"/>
      <c r="T61"/>
      <c r="AF61" s="70"/>
      <c r="AH61" s="88"/>
      <c r="AN61" s="70"/>
      <c r="AQ61" s="20"/>
      <c r="AU61" s="70"/>
      <c r="AV61" s="88"/>
      <c r="AY61" s="70"/>
    </row>
    <row r="62" spans="2:51" ht="12.75">
      <c r="B62" s="7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70"/>
      <c r="T62"/>
      <c r="AF62" s="70"/>
      <c r="AH62" s="88"/>
      <c r="AN62" s="70"/>
      <c r="AQ62" s="20"/>
      <c r="AU62" s="70"/>
      <c r="AV62" s="88"/>
      <c r="AY62" s="70"/>
    </row>
    <row r="63" spans="2:51" ht="12.75">
      <c r="B63" s="7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70"/>
      <c r="T63"/>
      <c r="AF63" s="70"/>
      <c r="AH63" s="88"/>
      <c r="AN63" s="70"/>
      <c r="AQ63" s="20"/>
      <c r="AU63" s="70"/>
      <c r="AV63" s="88"/>
      <c r="AY63" s="70"/>
    </row>
    <row r="64" spans="2:51" ht="12.75">
      <c r="B64" s="7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70"/>
      <c r="T64"/>
      <c r="AF64" s="70"/>
      <c r="AH64" s="88"/>
      <c r="AN64" s="70"/>
      <c r="AQ64" s="20"/>
      <c r="AU64" s="70"/>
      <c r="AV64" s="88"/>
      <c r="AY64" s="70"/>
    </row>
    <row r="65" spans="2:51" ht="12.75">
      <c r="B65" s="7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70"/>
      <c r="T65"/>
      <c r="AF65" s="70"/>
      <c r="AH65" s="88"/>
      <c r="AN65" s="70"/>
      <c r="AQ65" s="20"/>
      <c r="AU65" s="70"/>
      <c r="AV65" s="88"/>
      <c r="AY65" s="70"/>
    </row>
    <row r="66" spans="2:51" ht="12.75">
      <c r="B66" s="7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70"/>
      <c r="T66"/>
      <c r="AF66" s="70"/>
      <c r="AH66" s="88"/>
      <c r="AN66" s="70"/>
      <c r="AQ66" s="20"/>
      <c r="AU66" s="70"/>
      <c r="AV66" s="88"/>
      <c r="AY66" s="70"/>
    </row>
    <row r="67" spans="2:51" ht="12.75">
      <c r="B67" s="7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70"/>
      <c r="T67"/>
      <c r="AF67" s="70"/>
      <c r="AH67" s="88"/>
      <c r="AN67" s="70"/>
      <c r="AQ67" s="20"/>
      <c r="AU67" s="70"/>
      <c r="AV67" s="88"/>
      <c r="AY67" s="70"/>
    </row>
    <row r="68" spans="2:51" ht="12.75">
      <c r="B68" s="7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70"/>
      <c r="T68"/>
      <c r="AF68" s="70"/>
      <c r="AH68" s="88"/>
      <c r="AN68" s="70"/>
      <c r="AQ68" s="20"/>
      <c r="AU68" s="70"/>
      <c r="AV68" s="88"/>
      <c r="AY68" s="70"/>
    </row>
    <row r="69" spans="2:51" ht="12.75">
      <c r="B69" s="7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70"/>
      <c r="T69"/>
      <c r="AF69" s="70"/>
      <c r="AH69" s="88"/>
      <c r="AN69" s="70"/>
      <c r="AQ69" s="20"/>
      <c r="AU69" s="70"/>
      <c r="AV69" s="88"/>
      <c r="AY69" s="70"/>
    </row>
    <row r="70" spans="2:51" ht="12.75">
      <c r="B70" s="7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70"/>
      <c r="T70"/>
      <c r="AF70" s="70"/>
      <c r="AH70" s="88"/>
      <c r="AN70" s="70"/>
      <c r="AQ70" s="20"/>
      <c r="AU70" s="70"/>
      <c r="AV70" s="88"/>
      <c r="AY70" s="70"/>
    </row>
    <row r="71" spans="2:51" ht="12.75">
      <c r="B71" s="7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70"/>
      <c r="T71"/>
      <c r="AF71" s="70"/>
      <c r="AH71" s="88"/>
      <c r="AN71" s="70"/>
      <c r="AQ71" s="20"/>
      <c r="AU71" s="70"/>
      <c r="AV71" s="88"/>
      <c r="AY71" s="70"/>
    </row>
    <row r="72" spans="2:51" ht="12.75">
      <c r="B72" s="7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70"/>
      <c r="T72"/>
      <c r="AF72" s="70"/>
      <c r="AH72" s="88"/>
      <c r="AN72" s="70"/>
      <c r="AQ72" s="20"/>
      <c r="AU72" s="70"/>
      <c r="AV72" s="88"/>
      <c r="AY72" s="70"/>
    </row>
    <row r="73" spans="2:51" ht="12.75">
      <c r="B73" s="7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70"/>
      <c r="T73"/>
      <c r="AF73" s="70"/>
      <c r="AH73" s="88"/>
      <c r="AN73" s="70"/>
      <c r="AQ73" s="20"/>
      <c r="AU73" s="70"/>
      <c r="AV73" s="88"/>
      <c r="AY73" s="70"/>
    </row>
    <row r="74" spans="2:51" ht="12.75">
      <c r="B74" s="7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70"/>
      <c r="T74"/>
      <c r="AF74" s="70"/>
      <c r="AH74" s="88"/>
      <c r="AN74" s="70"/>
      <c r="AQ74" s="20"/>
      <c r="AU74" s="70"/>
      <c r="AV74" s="88"/>
      <c r="AY74" s="70"/>
    </row>
    <row r="75" spans="2:51" ht="12.75">
      <c r="B75" s="7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70"/>
      <c r="T75"/>
      <c r="AF75" s="70"/>
      <c r="AH75" s="88"/>
      <c r="AN75" s="70"/>
      <c r="AQ75" s="20"/>
      <c r="AU75" s="70"/>
      <c r="AV75" s="88"/>
      <c r="AY75" s="70"/>
    </row>
    <row r="76" spans="2:51" ht="12.75">
      <c r="B76" s="7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70"/>
      <c r="T76"/>
      <c r="AF76" s="70"/>
      <c r="AH76" s="88"/>
      <c r="AN76" s="70"/>
      <c r="AQ76" s="20"/>
      <c r="AU76" s="70"/>
      <c r="AV76" s="88"/>
      <c r="AY76" s="70"/>
    </row>
    <row r="77" spans="2:51" ht="12.75">
      <c r="B77" s="70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70"/>
      <c r="T77"/>
      <c r="AF77" s="70"/>
      <c r="AH77" s="88"/>
      <c r="AN77" s="70"/>
      <c r="AQ77" s="20"/>
      <c r="AU77" s="70"/>
      <c r="AV77" s="88"/>
      <c r="AY77" s="70"/>
    </row>
    <row r="78" spans="2:51" ht="12.75">
      <c r="B78" s="70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70"/>
      <c r="T78"/>
      <c r="AF78" s="70"/>
      <c r="AH78" s="88"/>
      <c r="AN78" s="70"/>
      <c r="AQ78" s="20"/>
      <c r="AU78" s="70"/>
      <c r="AV78" s="88"/>
      <c r="AY78" s="70"/>
    </row>
    <row r="79" spans="2:51" ht="12.75">
      <c r="B79" s="7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70"/>
      <c r="T79"/>
      <c r="AF79" s="70"/>
      <c r="AH79" s="88"/>
      <c r="AN79" s="70"/>
      <c r="AQ79" s="20"/>
      <c r="AU79" s="70"/>
      <c r="AV79" s="88"/>
      <c r="AY79" s="70"/>
    </row>
    <row r="80" spans="2:51" ht="12.75">
      <c r="B80" s="70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70"/>
      <c r="T80"/>
      <c r="AF80" s="70"/>
      <c r="AH80" s="88"/>
      <c r="AN80" s="70"/>
      <c r="AQ80" s="20"/>
      <c r="AU80" s="70"/>
      <c r="AV80" s="88"/>
      <c r="AY80" s="70"/>
    </row>
    <row r="81" spans="2:51" ht="12.75">
      <c r="B81" s="70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70"/>
      <c r="T81"/>
      <c r="AF81" s="70"/>
      <c r="AH81" s="88"/>
      <c r="AN81" s="70"/>
      <c r="AQ81" s="20"/>
      <c r="AU81" s="70"/>
      <c r="AV81" s="88"/>
      <c r="AY81" s="70"/>
    </row>
    <row r="82" spans="2:51" ht="12.75">
      <c r="B82" s="7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70"/>
      <c r="T82"/>
      <c r="AF82" s="70"/>
      <c r="AH82" s="88"/>
      <c r="AN82" s="70"/>
      <c r="AQ82" s="20"/>
      <c r="AU82" s="70"/>
      <c r="AV82" s="88"/>
      <c r="AY82" s="70"/>
    </row>
    <row r="83" spans="2:51" ht="12.75">
      <c r="B83" s="70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70"/>
      <c r="T83"/>
      <c r="AF83" s="70"/>
      <c r="AH83" s="88"/>
      <c r="AN83" s="70"/>
      <c r="AQ83" s="20"/>
      <c r="AU83" s="70"/>
      <c r="AV83" s="88"/>
      <c r="AY83" s="70"/>
    </row>
    <row r="84" spans="2:51" ht="12.75">
      <c r="B84" s="70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70"/>
      <c r="T84"/>
      <c r="AF84" s="70"/>
      <c r="AH84" s="88"/>
      <c r="AN84" s="70"/>
      <c r="AQ84" s="20"/>
      <c r="AU84" s="70"/>
      <c r="AV84" s="88"/>
      <c r="AY84" s="70"/>
    </row>
    <row r="85" spans="2:51" ht="12.75">
      <c r="B85" s="7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70"/>
      <c r="T85"/>
      <c r="AF85" s="70"/>
      <c r="AH85" s="88"/>
      <c r="AN85" s="70"/>
      <c r="AQ85" s="20"/>
      <c r="AU85" s="70"/>
      <c r="AV85" s="88"/>
      <c r="AY85" s="70"/>
    </row>
    <row r="86" spans="2:51" ht="12.75">
      <c r="B86" s="7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0"/>
      <c r="T86"/>
      <c r="AF86" s="70"/>
      <c r="AH86" s="88"/>
      <c r="AN86" s="70"/>
      <c r="AQ86" s="20"/>
      <c r="AU86" s="70"/>
      <c r="AV86" s="88"/>
      <c r="AY86" s="70"/>
    </row>
    <row r="87" spans="2:51" ht="12.75">
      <c r="B87" s="70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0"/>
      <c r="T87"/>
      <c r="AF87" s="70"/>
      <c r="AH87" s="88"/>
      <c r="AN87" s="70"/>
      <c r="AQ87" s="20"/>
      <c r="AU87" s="70"/>
      <c r="AV87" s="88"/>
      <c r="AY87" s="70"/>
    </row>
    <row r="88" spans="2:51" ht="12.75">
      <c r="B88" s="7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0"/>
      <c r="T88"/>
      <c r="AF88" s="70"/>
      <c r="AH88" s="88"/>
      <c r="AN88" s="70"/>
      <c r="AQ88" s="20"/>
      <c r="AU88" s="70"/>
      <c r="AV88" s="88"/>
      <c r="AY88" s="70"/>
    </row>
    <row r="89" spans="2:51" ht="12.75">
      <c r="B89" s="7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0"/>
      <c r="T89"/>
      <c r="AF89" s="70"/>
      <c r="AH89" s="88"/>
      <c r="AN89" s="70"/>
      <c r="AQ89" s="20"/>
      <c r="AU89" s="70"/>
      <c r="AV89" s="88"/>
      <c r="AY89" s="70"/>
    </row>
    <row r="90" spans="2:51" ht="12.75">
      <c r="B90" s="70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0"/>
      <c r="T90"/>
      <c r="AF90" s="70"/>
      <c r="AH90" s="88"/>
      <c r="AN90" s="70"/>
      <c r="AQ90" s="20"/>
      <c r="AU90" s="70"/>
      <c r="AV90" s="88"/>
      <c r="AY90" s="70"/>
    </row>
    <row r="91" spans="2:51" ht="12.75">
      <c r="B91" s="7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0"/>
      <c r="T91"/>
      <c r="AF91" s="70"/>
      <c r="AH91" s="88"/>
      <c r="AN91" s="70"/>
      <c r="AQ91" s="20"/>
      <c r="AU91" s="70"/>
      <c r="AV91" s="88"/>
      <c r="AY91" s="70"/>
    </row>
    <row r="92" spans="2:51" ht="12.75">
      <c r="B92" s="70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0"/>
      <c r="T92"/>
      <c r="AF92" s="70"/>
      <c r="AH92" s="88"/>
      <c r="AN92" s="70"/>
      <c r="AQ92" s="20"/>
      <c r="AU92" s="70"/>
      <c r="AV92" s="88"/>
      <c r="AY92" s="70"/>
    </row>
    <row r="93" spans="2:51" ht="12.75">
      <c r="B93" s="70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0"/>
      <c r="T93"/>
      <c r="AF93" s="70"/>
      <c r="AH93" s="88"/>
      <c r="AN93" s="70"/>
      <c r="AQ93" s="20"/>
      <c r="AU93" s="70"/>
      <c r="AV93" s="88"/>
      <c r="AY93" s="70"/>
    </row>
    <row r="94" spans="2:51" ht="12.75">
      <c r="B94" s="70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0"/>
      <c r="T94"/>
      <c r="AF94" s="70"/>
      <c r="AH94" s="88"/>
      <c r="AN94" s="70"/>
      <c r="AQ94" s="20"/>
      <c r="AU94" s="70"/>
      <c r="AV94" s="88"/>
      <c r="AY94" s="70"/>
    </row>
    <row r="95" spans="2:51" ht="12.75">
      <c r="B95" s="70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0"/>
      <c r="T95"/>
      <c r="AF95" s="70"/>
      <c r="AH95" s="88"/>
      <c r="AN95" s="70"/>
      <c r="AQ95" s="20"/>
      <c r="AU95" s="70"/>
      <c r="AV95" s="88"/>
      <c r="AY95" s="70"/>
    </row>
    <row r="96" spans="2:51" ht="12.75">
      <c r="B96" s="70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0"/>
      <c r="T96"/>
      <c r="AF96" s="70"/>
      <c r="AH96" s="88"/>
      <c r="AN96" s="70"/>
      <c r="AQ96" s="20"/>
      <c r="AU96" s="70"/>
      <c r="AV96" s="88"/>
      <c r="AY96" s="70"/>
    </row>
    <row r="97" spans="2:51" ht="12.75">
      <c r="B97" s="7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0"/>
      <c r="T97"/>
      <c r="AF97" s="70"/>
      <c r="AH97" s="88"/>
      <c r="AN97" s="70"/>
      <c r="AQ97" s="20"/>
      <c r="AU97" s="70"/>
      <c r="AV97" s="88"/>
      <c r="AY97" s="70"/>
    </row>
    <row r="98" spans="2:51" ht="12.75">
      <c r="B98" s="7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0"/>
      <c r="T98"/>
      <c r="AF98" s="70"/>
      <c r="AH98" s="88"/>
      <c r="AN98" s="70"/>
      <c r="AQ98" s="20"/>
      <c r="AU98" s="70"/>
      <c r="AV98" s="88"/>
      <c r="AY98" s="70"/>
    </row>
    <row r="99" spans="2:51" ht="12.75">
      <c r="B99" s="7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0"/>
      <c r="T99"/>
      <c r="AF99" s="70"/>
      <c r="AH99" s="88"/>
      <c r="AN99" s="70"/>
      <c r="AQ99" s="20"/>
      <c r="AU99" s="70"/>
      <c r="AV99" s="88"/>
      <c r="AY99" s="70"/>
    </row>
    <row r="100" spans="2:51" ht="12.75">
      <c r="B100" s="7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0"/>
      <c r="T100"/>
      <c r="AF100" s="70"/>
      <c r="AH100" s="88"/>
      <c r="AN100" s="70"/>
      <c r="AQ100" s="20"/>
      <c r="AU100" s="70"/>
      <c r="AV100" s="88"/>
      <c r="AY100" s="70"/>
    </row>
    <row r="101" spans="2:51" ht="12.75">
      <c r="B101" s="70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0"/>
      <c r="T101"/>
      <c r="AF101" s="70"/>
      <c r="AH101" s="88"/>
      <c r="AN101" s="70"/>
      <c r="AQ101" s="20"/>
      <c r="AU101" s="70"/>
      <c r="AV101" s="88"/>
      <c r="AY101" s="70"/>
    </row>
    <row r="102" spans="2:51" ht="12.75">
      <c r="B102" s="7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0"/>
      <c r="T102"/>
      <c r="AF102" s="70"/>
      <c r="AH102" s="88"/>
      <c r="AN102" s="70"/>
      <c r="AQ102" s="20"/>
      <c r="AU102" s="70"/>
      <c r="AV102" s="88"/>
      <c r="AY102" s="70"/>
    </row>
    <row r="103" spans="2:51" ht="12.75">
      <c r="B103" s="70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0"/>
      <c r="T103"/>
      <c r="AF103" s="70"/>
      <c r="AH103" s="88"/>
      <c r="AN103" s="70"/>
      <c r="AQ103" s="20"/>
      <c r="AU103" s="70"/>
      <c r="AV103" s="88"/>
      <c r="AY103" s="70"/>
    </row>
    <row r="104" spans="2:51" ht="12.75">
      <c r="B104" s="70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0"/>
      <c r="T104"/>
      <c r="AF104" s="70"/>
      <c r="AH104" s="88"/>
      <c r="AN104" s="70"/>
      <c r="AQ104" s="20"/>
      <c r="AU104" s="70"/>
      <c r="AV104" s="88"/>
      <c r="AY104" s="70"/>
    </row>
    <row r="105" spans="2:51" ht="12.75">
      <c r="B105" s="70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0"/>
      <c r="T105"/>
      <c r="AF105" s="70"/>
      <c r="AH105" s="88"/>
      <c r="AN105" s="70"/>
      <c r="AQ105" s="20"/>
      <c r="AU105" s="70"/>
      <c r="AV105" s="88"/>
      <c r="AY105" s="70"/>
    </row>
    <row r="106" spans="2:51" ht="12.75">
      <c r="B106" s="7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0"/>
      <c r="T106"/>
      <c r="AF106" s="70"/>
      <c r="AH106" s="88"/>
      <c r="AN106" s="70"/>
      <c r="AQ106" s="20"/>
      <c r="AU106" s="70"/>
      <c r="AV106" s="88"/>
      <c r="AY106" s="70"/>
    </row>
    <row r="107" spans="2:51" ht="12.75">
      <c r="B107" s="7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0"/>
      <c r="T107"/>
      <c r="AF107" s="70"/>
      <c r="AH107" s="88"/>
      <c r="AN107" s="70"/>
      <c r="AQ107" s="20"/>
      <c r="AU107" s="70"/>
      <c r="AV107" s="88"/>
      <c r="AY107" s="70"/>
    </row>
    <row r="108" spans="2:51" ht="12.75">
      <c r="B108" s="7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0"/>
      <c r="T108"/>
      <c r="AF108" s="70"/>
      <c r="AH108" s="88"/>
      <c r="AN108" s="70"/>
      <c r="AQ108" s="20"/>
      <c r="AU108" s="70"/>
      <c r="AV108" s="88"/>
      <c r="AY108" s="70"/>
    </row>
    <row r="109" spans="2:51" ht="12.75">
      <c r="B109" s="7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0"/>
      <c r="T109"/>
      <c r="AF109" s="70"/>
      <c r="AH109" s="88"/>
      <c r="AN109" s="70"/>
      <c r="AQ109" s="20"/>
      <c r="AU109" s="70"/>
      <c r="AV109" s="88"/>
      <c r="AY109" s="70"/>
    </row>
    <row r="110" spans="2:51" ht="12.75">
      <c r="B110" s="7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0"/>
      <c r="T110"/>
      <c r="AF110" s="70"/>
      <c r="AH110" s="88"/>
      <c r="AN110" s="70"/>
      <c r="AQ110" s="20"/>
      <c r="AU110" s="70"/>
      <c r="AV110" s="88"/>
      <c r="AY110" s="70"/>
    </row>
    <row r="111" spans="2:51" ht="12.75">
      <c r="B111" s="7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0"/>
      <c r="T111"/>
      <c r="AF111" s="70"/>
      <c r="AH111" s="88"/>
      <c r="AN111" s="70"/>
      <c r="AQ111" s="20"/>
      <c r="AU111" s="70"/>
      <c r="AV111" s="88"/>
      <c r="AY111" s="70"/>
    </row>
    <row r="112" spans="2:51" ht="12.75">
      <c r="B112" s="7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0"/>
      <c r="T112"/>
      <c r="AF112" s="70"/>
      <c r="AH112" s="88"/>
      <c r="AN112" s="70"/>
      <c r="AQ112" s="20"/>
      <c r="AU112" s="70"/>
      <c r="AV112" s="88"/>
      <c r="AY112" s="70"/>
    </row>
    <row r="113" spans="2:51" ht="12.75">
      <c r="B113" s="7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0"/>
      <c r="T113"/>
      <c r="AF113" s="70"/>
      <c r="AH113" s="88"/>
      <c r="AN113" s="70"/>
      <c r="AQ113" s="20"/>
      <c r="AU113" s="70"/>
      <c r="AV113" s="88"/>
      <c r="AY113" s="70"/>
    </row>
    <row r="114" spans="2:51" ht="12.75">
      <c r="B114" s="7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0"/>
      <c r="T114"/>
      <c r="AF114" s="70"/>
      <c r="AH114" s="88"/>
      <c r="AN114" s="70"/>
      <c r="AQ114" s="20"/>
      <c r="AU114" s="70"/>
      <c r="AV114" s="88"/>
      <c r="AY114" s="70"/>
    </row>
    <row r="115" spans="2:51" ht="12.75">
      <c r="B115" s="7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0"/>
      <c r="T115"/>
      <c r="AF115" s="70"/>
      <c r="AH115" s="88"/>
      <c r="AN115" s="70"/>
      <c r="AQ115" s="20"/>
      <c r="AU115" s="70"/>
      <c r="AV115" s="88"/>
      <c r="AY115" s="70"/>
    </row>
    <row r="116" spans="2:51" ht="12.75">
      <c r="B116" s="7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0"/>
      <c r="T116"/>
      <c r="AF116" s="70"/>
      <c r="AH116" s="88"/>
      <c r="AN116" s="70"/>
      <c r="AQ116" s="20"/>
      <c r="AU116" s="70"/>
      <c r="AV116" s="88"/>
      <c r="AY116" s="70"/>
    </row>
    <row r="117" spans="2:51" ht="12.75">
      <c r="B117" s="7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0"/>
      <c r="T117"/>
      <c r="AF117" s="70"/>
      <c r="AH117" s="88"/>
      <c r="AN117" s="70"/>
      <c r="AQ117" s="20"/>
      <c r="AU117" s="70"/>
      <c r="AV117" s="88"/>
      <c r="AY117" s="70"/>
    </row>
    <row r="118" spans="2:51" ht="12.75">
      <c r="B118" s="7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0"/>
      <c r="T118"/>
      <c r="AF118" s="70"/>
      <c r="AH118" s="88"/>
      <c r="AN118" s="70"/>
      <c r="AQ118" s="20"/>
      <c r="AU118" s="70"/>
      <c r="AV118" s="88"/>
      <c r="AY118" s="70"/>
    </row>
    <row r="119" spans="2:51" ht="12.75">
      <c r="B119" s="7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0"/>
      <c r="T119"/>
      <c r="AF119" s="70"/>
      <c r="AH119" s="88"/>
      <c r="AN119" s="70"/>
      <c r="AQ119" s="20"/>
      <c r="AU119" s="70"/>
      <c r="AV119" s="88"/>
      <c r="AY119" s="70"/>
    </row>
    <row r="120" spans="2:51" ht="12.75">
      <c r="B120" s="7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0"/>
      <c r="T120"/>
      <c r="AF120" s="70"/>
      <c r="AH120" s="88"/>
      <c r="AN120" s="70"/>
      <c r="AQ120" s="20"/>
      <c r="AU120" s="70"/>
      <c r="AV120" s="88"/>
      <c r="AY120" s="70"/>
    </row>
    <row r="121" spans="2:51" ht="12.75">
      <c r="B121" s="7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0"/>
      <c r="T121"/>
      <c r="AF121" s="70"/>
      <c r="AH121" s="88"/>
      <c r="AN121" s="70"/>
      <c r="AQ121" s="20"/>
      <c r="AU121" s="70"/>
      <c r="AV121" s="88"/>
      <c r="AY121" s="70"/>
    </row>
    <row r="122" spans="2:51" ht="12.75">
      <c r="B122" s="7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0"/>
      <c r="T122"/>
      <c r="AF122" s="70"/>
      <c r="AH122" s="88"/>
      <c r="AN122" s="70"/>
      <c r="AQ122" s="20"/>
      <c r="AU122" s="70"/>
      <c r="AV122" s="88"/>
      <c r="AY122" s="70"/>
    </row>
    <row r="123" spans="2:51" ht="12.75">
      <c r="B123" s="7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0"/>
      <c r="T123"/>
      <c r="AF123" s="70"/>
      <c r="AH123" s="88"/>
      <c r="AN123" s="70"/>
      <c r="AQ123" s="20"/>
      <c r="AU123" s="70"/>
      <c r="AV123" s="88"/>
      <c r="AY123" s="70"/>
    </row>
    <row r="124" spans="2:51" ht="12.75">
      <c r="B124" s="7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0"/>
      <c r="T124"/>
      <c r="AF124" s="70"/>
      <c r="AH124" s="88"/>
      <c r="AN124" s="70"/>
      <c r="AQ124" s="20"/>
      <c r="AU124" s="70"/>
      <c r="AV124" s="88"/>
      <c r="AY124" s="70"/>
    </row>
    <row r="125" spans="2:51" ht="12.75">
      <c r="B125" s="7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0"/>
      <c r="T125"/>
      <c r="AF125" s="70"/>
      <c r="AH125" s="88"/>
      <c r="AN125" s="70"/>
      <c r="AQ125" s="20"/>
      <c r="AU125" s="70"/>
      <c r="AV125" s="88"/>
      <c r="AY125" s="70"/>
    </row>
    <row r="126" spans="2:51" ht="12.75">
      <c r="B126" s="7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0"/>
      <c r="T126"/>
      <c r="AF126" s="70"/>
      <c r="AH126" s="88"/>
      <c r="AN126" s="70"/>
      <c r="AQ126" s="20"/>
      <c r="AU126" s="70"/>
      <c r="AV126" s="88"/>
      <c r="AY126" s="70"/>
    </row>
    <row r="127" spans="2:51" ht="12.75">
      <c r="B127" s="7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0"/>
      <c r="T127"/>
      <c r="AF127" s="70"/>
      <c r="AH127" s="88"/>
      <c r="AN127" s="70"/>
      <c r="AQ127" s="20"/>
      <c r="AU127" s="70"/>
      <c r="AV127" s="88"/>
      <c r="AY127" s="70"/>
    </row>
    <row r="128" spans="2:51" ht="12.75">
      <c r="B128" s="7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0"/>
      <c r="T128"/>
      <c r="AF128" s="70"/>
      <c r="AH128" s="88"/>
      <c r="AN128" s="70"/>
      <c r="AQ128" s="20"/>
      <c r="AU128" s="70"/>
      <c r="AV128" s="88"/>
      <c r="AY128" s="70"/>
    </row>
    <row r="129" spans="2:51" ht="12.75">
      <c r="B129" s="7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0"/>
      <c r="T129"/>
      <c r="AF129" s="70"/>
      <c r="AH129" s="88"/>
      <c r="AN129" s="70"/>
      <c r="AQ129" s="20"/>
      <c r="AU129" s="70"/>
      <c r="AV129" s="88"/>
      <c r="AY129" s="70"/>
    </row>
    <row r="130" spans="2:51" ht="12.75">
      <c r="B130" s="7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0"/>
      <c r="T130"/>
      <c r="AF130" s="70"/>
      <c r="AH130" s="88"/>
      <c r="AN130" s="70"/>
      <c r="AQ130" s="20"/>
      <c r="AU130" s="70"/>
      <c r="AV130" s="88"/>
      <c r="AY130" s="70"/>
    </row>
    <row r="131" spans="2:51" ht="12.75">
      <c r="B131" s="7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0"/>
      <c r="T131"/>
      <c r="AF131" s="70"/>
      <c r="AH131" s="88"/>
      <c r="AN131" s="70"/>
      <c r="AQ131" s="20"/>
      <c r="AU131" s="70"/>
      <c r="AV131" s="88"/>
      <c r="AY131" s="70"/>
    </row>
    <row r="132" spans="2:51" ht="12.75">
      <c r="B132" s="7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0"/>
      <c r="T132"/>
      <c r="AF132" s="70"/>
      <c r="AH132" s="88"/>
      <c r="AN132" s="70"/>
      <c r="AQ132" s="20"/>
      <c r="AU132" s="70"/>
      <c r="AV132" s="88"/>
      <c r="AY132" s="70"/>
    </row>
    <row r="133" spans="2:43" ht="12.75">
      <c r="B133" s="41"/>
      <c r="S133" s="41"/>
      <c r="T133"/>
      <c r="AQ133" s="20"/>
    </row>
    <row r="134" spans="2:43" ht="12.75">
      <c r="B134" s="41"/>
      <c r="S134" s="41"/>
      <c r="T134"/>
      <c r="AQ134" s="20"/>
    </row>
    <row r="135" spans="2:43" ht="12.75">
      <c r="B135" s="41"/>
      <c r="S135" s="41"/>
      <c r="T135"/>
      <c r="AQ135" s="20"/>
    </row>
    <row r="136" spans="2:43" ht="12.75">
      <c r="B136" s="41"/>
      <c r="S136" s="41"/>
      <c r="T136"/>
      <c r="AQ136" s="20"/>
    </row>
    <row r="137" spans="2:43" ht="12.75">
      <c r="B137" s="41"/>
      <c r="S137" s="41"/>
      <c r="T137"/>
      <c r="AQ137" s="20"/>
    </row>
    <row r="138" spans="2:43" ht="12.75">
      <c r="B138" s="41"/>
      <c r="S138" s="41"/>
      <c r="T138"/>
      <c r="AQ138" s="20"/>
    </row>
    <row r="139" spans="2:43" ht="12.75">
      <c r="B139" s="41"/>
      <c r="S139" s="41"/>
      <c r="T139"/>
      <c r="AQ139" s="20"/>
    </row>
    <row r="140" spans="2:43" ht="12.75">
      <c r="B140" s="39"/>
      <c r="S140" s="39"/>
      <c r="T140"/>
      <c r="AQ140" s="20"/>
    </row>
    <row r="141" spans="2:43" ht="12.75">
      <c r="B141" s="39"/>
      <c r="S141" s="39"/>
      <c r="T141"/>
      <c r="AQ141" s="20"/>
    </row>
    <row r="142" spans="2:43" ht="12.75">
      <c r="B142" s="39"/>
      <c r="S142" s="39"/>
      <c r="T142"/>
      <c r="AQ142" s="20"/>
    </row>
    <row r="143" spans="2:43" ht="12.75">
      <c r="B143" s="39"/>
      <c r="S143" s="39"/>
      <c r="T143"/>
      <c r="AQ143" s="20"/>
    </row>
    <row r="144" spans="2:43" ht="12.75">
      <c r="B144" s="39"/>
      <c r="S144" s="39"/>
      <c r="T144"/>
      <c r="AQ144" s="20"/>
    </row>
    <row r="145" spans="2:43" ht="12.75">
      <c r="B145" s="39"/>
      <c r="S145" s="39"/>
      <c r="T145"/>
      <c r="AQ145" s="20"/>
    </row>
    <row r="146" spans="2:43" ht="12.75">
      <c r="B146" s="39"/>
      <c r="S146" s="39"/>
      <c r="T146"/>
      <c r="AQ146" s="20"/>
    </row>
    <row r="147" spans="2:43" ht="12.75">
      <c r="B147" s="39"/>
      <c r="S147" s="39"/>
      <c r="T147"/>
      <c r="AQ147" s="20"/>
    </row>
    <row r="148" spans="2:43" ht="12.75">
      <c r="B148" s="39"/>
      <c r="S148" s="39"/>
      <c r="T148"/>
      <c r="AQ148" s="20"/>
    </row>
    <row r="149" spans="2:43" ht="12.75">
      <c r="B149" s="39"/>
      <c r="S149" s="39"/>
      <c r="T149"/>
      <c r="AQ149" s="20"/>
    </row>
    <row r="150" spans="2:43" ht="12.75">
      <c r="B150" s="39"/>
      <c r="S150" s="39"/>
      <c r="T150"/>
      <c r="AQ150" s="20"/>
    </row>
    <row r="151" spans="2:43" ht="12.75">
      <c r="B151" s="39"/>
      <c r="S151" s="39"/>
      <c r="T151"/>
      <c r="AQ151" s="20"/>
    </row>
    <row r="152" spans="2:43" ht="12.75">
      <c r="B152" s="39"/>
      <c r="S152" s="39"/>
      <c r="T152"/>
      <c r="AQ152" s="20"/>
    </row>
    <row r="153" spans="2:43" ht="12.75">
      <c r="B153" s="39"/>
      <c r="S153" s="39"/>
      <c r="T153"/>
      <c r="AQ153" s="20"/>
    </row>
    <row r="154" spans="2:43" ht="12.75">
      <c r="B154" s="39"/>
      <c r="S154" s="39"/>
      <c r="T154"/>
      <c r="AQ154" s="20"/>
    </row>
    <row r="155" spans="2:43" ht="12.75">
      <c r="B155" s="39"/>
      <c r="S155" s="39"/>
      <c r="T155"/>
      <c r="AQ155" s="20"/>
    </row>
    <row r="156" spans="2:43" ht="12.75">
      <c r="B156" s="39"/>
      <c r="S156" s="39"/>
      <c r="T156"/>
      <c r="AQ156" s="20"/>
    </row>
    <row r="157" spans="2:43" ht="12.75">
      <c r="B157" s="39"/>
      <c r="S157" s="39"/>
      <c r="T157"/>
      <c r="AQ157" s="20"/>
    </row>
    <row r="158" spans="2:43" ht="12.75">
      <c r="B158" s="39"/>
      <c r="S158" s="39"/>
      <c r="T158"/>
      <c r="AQ158" s="20"/>
    </row>
    <row r="159" spans="2:43" ht="12.75">
      <c r="B159" s="39"/>
      <c r="S159" s="39"/>
      <c r="T159"/>
      <c r="AQ159" s="20"/>
    </row>
    <row r="160" spans="2:43" ht="12.75">
      <c r="B160" s="39"/>
      <c r="S160" s="39"/>
      <c r="T160"/>
      <c r="AQ160" s="20"/>
    </row>
    <row r="161" spans="2:43" ht="12.75">
      <c r="B161" s="39"/>
      <c r="S161" s="39"/>
      <c r="T161"/>
      <c r="AQ161" s="20"/>
    </row>
    <row r="162" spans="2:43" ht="12.75">
      <c r="B162" s="39"/>
      <c r="S162" s="39"/>
      <c r="T162"/>
      <c r="AQ162" s="20"/>
    </row>
    <row r="163" spans="2:43" ht="12.75">
      <c r="B163" s="39"/>
      <c r="S163" s="39"/>
      <c r="T163"/>
      <c r="AQ163" s="20"/>
    </row>
    <row r="164" spans="2:43" ht="12.75">
      <c r="B164" s="39"/>
      <c r="S164" s="39"/>
      <c r="T164"/>
      <c r="AQ164" s="20"/>
    </row>
    <row r="165" spans="2:43" ht="12.75">
      <c r="B165" s="39"/>
      <c r="S165" s="39"/>
      <c r="T165"/>
      <c r="AQ165" s="20"/>
    </row>
    <row r="166" spans="2:43" ht="12.75">
      <c r="B166" s="39"/>
      <c r="S166" s="39"/>
      <c r="T166"/>
      <c r="AQ166" s="20"/>
    </row>
    <row r="167" spans="2:43" ht="12.75">
      <c r="B167" s="39"/>
      <c r="S167" s="39"/>
      <c r="T167"/>
      <c r="AQ167" s="20"/>
    </row>
    <row r="168" spans="2:43" ht="12.75">
      <c r="B168" s="39"/>
      <c r="S168" s="39"/>
      <c r="T168"/>
      <c r="AQ168" s="20"/>
    </row>
    <row r="169" spans="2:43" ht="12.75">
      <c r="B169" s="39"/>
      <c r="S169" s="39"/>
      <c r="T169"/>
      <c r="AQ169" s="20"/>
    </row>
    <row r="170" spans="2:43" ht="12.75">
      <c r="B170" s="39"/>
      <c r="S170" s="39"/>
      <c r="T170"/>
      <c r="AQ170" s="20"/>
    </row>
    <row r="171" spans="2:43" ht="12.75">
      <c r="B171" s="39"/>
      <c r="S171" s="39"/>
      <c r="T171"/>
      <c r="AQ171" s="20"/>
    </row>
    <row r="172" spans="2:43" ht="12.75">
      <c r="B172" s="39"/>
      <c r="S172" s="39"/>
      <c r="T172"/>
      <c r="AQ172" s="20"/>
    </row>
    <row r="173" spans="2:43" ht="12.75">
      <c r="B173" s="39"/>
      <c r="S173" s="39"/>
      <c r="T173"/>
      <c r="AQ173" s="20"/>
    </row>
    <row r="174" spans="2:43" ht="12.75">
      <c r="B174" s="39"/>
      <c r="S174" s="39"/>
      <c r="T174"/>
      <c r="AQ174" s="20"/>
    </row>
    <row r="175" spans="2:43" ht="12.75">
      <c r="B175" s="39"/>
      <c r="S175" s="39"/>
      <c r="T175"/>
      <c r="AQ175" s="20"/>
    </row>
    <row r="176" spans="2:43" ht="12.75">
      <c r="B176" s="39"/>
      <c r="S176" s="39"/>
      <c r="T176"/>
      <c r="AQ176" s="20"/>
    </row>
    <row r="177" spans="2:43" ht="12.75">
      <c r="B177" s="39"/>
      <c r="S177" s="39"/>
      <c r="T177"/>
      <c r="AQ177" s="20"/>
    </row>
    <row r="178" spans="2:43" ht="12.75">
      <c r="B178" s="39"/>
      <c r="S178" s="39"/>
      <c r="T178"/>
      <c r="AQ178" s="20"/>
    </row>
    <row r="179" spans="2:43" ht="12.75">
      <c r="B179" s="39"/>
      <c r="S179" s="39"/>
      <c r="T179"/>
      <c r="AQ179" s="20"/>
    </row>
    <row r="180" spans="2:43" ht="12.75">
      <c r="B180" s="39"/>
      <c r="S180" s="39"/>
      <c r="T180"/>
      <c r="AQ180" s="20"/>
    </row>
    <row r="181" spans="2:43" ht="12.75">
      <c r="B181" s="39"/>
      <c r="S181" s="39"/>
      <c r="T181"/>
      <c r="AQ181" s="20"/>
    </row>
    <row r="182" spans="2:43" ht="12.75">
      <c r="B182" s="39"/>
      <c r="S182" s="39"/>
      <c r="T182"/>
      <c r="AQ182" s="20"/>
    </row>
    <row r="183" spans="2:43" ht="12.75">
      <c r="B183" s="39"/>
      <c r="S183" s="39"/>
      <c r="T183"/>
      <c r="AQ183" s="20"/>
    </row>
    <row r="184" spans="2:43" ht="12.75">
      <c r="B184" s="39"/>
      <c r="S184" s="39"/>
      <c r="T184"/>
      <c r="AQ184" s="20"/>
    </row>
    <row r="185" spans="2:43" ht="12.75">
      <c r="B185" s="39"/>
      <c r="S185" s="39"/>
      <c r="T185"/>
      <c r="AQ185" s="20"/>
    </row>
    <row r="186" spans="2:43" ht="12.75">
      <c r="B186" s="39"/>
      <c r="S186" s="39"/>
      <c r="T186"/>
      <c r="AQ186" s="20"/>
    </row>
    <row r="187" spans="2:43" ht="12.75">
      <c r="B187" s="39"/>
      <c r="S187" s="39"/>
      <c r="T187"/>
      <c r="AQ187" s="20"/>
    </row>
    <row r="188" spans="2:43" ht="12.75">
      <c r="B188" s="39"/>
      <c r="S188" s="39"/>
      <c r="T188"/>
      <c r="AQ188" s="20"/>
    </row>
    <row r="189" spans="2:43" ht="12.75">
      <c r="B189" s="39"/>
      <c r="S189" s="39"/>
      <c r="T189"/>
      <c r="AQ189" s="20"/>
    </row>
    <row r="190" spans="2:43" ht="12.75">
      <c r="B190" s="39"/>
      <c r="S190" s="39"/>
      <c r="T190"/>
      <c r="AQ190" s="20"/>
    </row>
    <row r="191" spans="2:43" ht="12.75">
      <c r="B191" s="39"/>
      <c r="S191" s="39"/>
      <c r="T191"/>
      <c r="AQ191" s="20"/>
    </row>
    <row r="192" spans="2:43" ht="12.75">
      <c r="B192" s="39"/>
      <c r="S192" s="39"/>
      <c r="T192"/>
      <c r="AQ192" s="20"/>
    </row>
    <row r="193" spans="2:43" ht="12.75">
      <c r="B193" s="39"/>
      <c r="S193" s="39"/>
      <c r="T193"/>
      <c r="AQ193" s="20"/>
    </row>
    <row r="194" spans="2:43" ht="12.75">
      <c r="B194" s="39"/>
      <c r="S194" s="39"/>
      <c r="T194"/>
      <c r="AQ194" s="20"/>
    </row>
    <row r="195" spans="2:43" ht="12.75">
      <c r="B195" s="39"/>
      <c r="S195" s="39"/>
      <c r="T195"/>
      <c r="AQ195" s="20"/>
    </row>
    <row r="196" spans="2:43" ht="12.75">
      <c r="B196" s="39"/>
      <c r="S196" s="39"/>
      <c r="T196"/>
      <c r="AQ196" s="20"/>
    </row>
    <row r="197" spans="2:43" ht="12.75">
      <c r="B197" s="39"/>
      <c r="S197" s="39"/>
      <c r="T197"/>
      <c r="AQ197" s="20"/>
    </row>
    <row r="198" spans="2:43" ht="12.75">
      <c r="B198" s="39"/>
      <c r="S198" s="39"/>
      <c r="T198"/>
      <c r="AQ198" s="20"/>
    </row>
    <row r="199" spans="2:43" ht="12.75">
      <c r="B199" s="39"/>
      <c r="S199" s="39"/>
      <c r="T199"/>
      <c r="AQ199" s="20"/>
    </row>
    <row r="200" spans="2:43" ht="12.75">
      <c r="B200" s="39"/>
      <c r="S200" s="39"/>
      <c r="T200"/>
      <c r="AQ200" s="20"/>
    </row>
    <row r="201" spans="2:43" ht="12.75">
      <c r="B201" s="39"/>
      <c r="S201" s="39"/>
      <c r="T201"/>
      <c r="AQ201" s="20"/>
    </row>
    <row r="202" spans="2:43" ht="12.75">
      <c r="B202" s="39"/>
      <c r="S202" s="39"/>
      <c r="T202"/>
      <c r="AQ202" s="20"/>
    </row>
    <row r="203" spans="2:43" ht="12.75">
      <c r="B203" s="39"/>
      <c r="S203" s="39"/>
      <c r="T203"/>
      <c r="AQ203" s="20"/>
    </row>
    <row r="204" spans="2:43" ht="12.75">
      <c r="B204" s="39"/>
      <c r="S204" s="39"/>
      <c r="T204"/>
      <c r="AQ204" s="20"/>
    </row>
    <row r="205" spans="2:43" ht="12.75">
      <c r="B205" s="39"/>
      <c r="S205" s="39"/>
      <c r="T205"/>
      <c r="AQ205" s="20"/>
    </row>
    <row r="206" spans="2:43" ht="12.75">
      <c r="B206" s="39"/>
      <c r="S206" s="39"/>
      <c r="T206"/>
      <c r="AQ206" s="20"/>
    </row>
    <row r="207" spans="2:43" ht="12.75">
      <c r="B207" s="39"/>
      <c r="S207" s="39"/>
      <c r="T207"/>
      <c r="AQ207" s="20"/>
    </row>
    <row r="208" spans="2:43" ht="12.75">
      <c r="B208" s="39"/>
      <c r="S208" s="39"/>
      <c r="T208"/>
      <c r="AQ208" s="20"/>
    </row>
    <row r="209" spans="2:43" ht="12.75">
      <c r="B209" s="39"/>
      <c r="S209" s="39"/>
      <c r="T209"/>
      <c r="AQ209" s="20"/>
    </row>
    <row r="210" spans="2:43" ht="12.75">
      <c r="B210" s="39"/>
      <c r="S210" s="39"/>
      <c r="T210"/>
      <c r="AQ210" s="20"/>
    </row>
    <row r="211" spans="2:43" ht="12.75">
      <c r="B211" s="39"/>
      <c r="S211" s="39"/>
      <c r="T211"/>
      <c r="AQ211" s="20"/>
    </row>
    <row r="212" spans="2:43" ht="12.75">
      <c r="B212" s="39"/>
      <c r="S212" s="39"/>
      <c r="T212"/>
      <c r="AQ212" s="20"/>
    </row>
    <row r="213" spans="2:43" ht="12.75">
      <c r="B213" s="39"/>
      <c r="S213" s="39"/>
      <c r="T213"/>
      <c r="AQ213" s="20"/>
    </row>
    <row r="214" spans="2:43" ht="12.75">
      <c r="B214" s="39"/>
      <c r="S214" s="39"/>
      <c r="T214"/>
      <c r="AQ214" s="20"/>
    </row>
    <row r="215" spans="2:43" ht="12.75">
      <c r="B215" s="39"/>
      <c r="S215" s="39"/>
      <c r="T215"/>
      <c r="AQ215" s="20"/>
    </row>
    <row r="216" spans="2:43" ht="12.75">
      <c r="B216" s="39"/>
      <c r="S216" s="39"/>
      <c r="T216"/>
      <c r="AQ216" s="20"/>
    </row>
    <row r="217" spans="2:43" ht="12.75">
      <c r="B217" s="39"/>
      <c r="S217" s="39"/>
      <c r="T217"/>
      <c r="AQ217" s="20"/>
    </row>
    <row r="218" spans="2:43" ht="12.75">
      <c r="B218" s="39"/>
      <c r="S218" s="39"/>
      <c r="T218"/>
      <c r="AQ218" s="20"/>
    </row>
    <row r="219" spans="2:43" ht="12.75">
      <c r="B219" s="39"/>
      <c r="S219" s="39"/>
      <c r="T219"/>
      <c r="AQ219" s="20"/>
    </row>
    <row r="220" spans="2:43" ht="12.75">
      <c r="B220" s="39"/>
      <c r="S220" s="39"/>
      <c r="T220"/>
      <c r="AQ220" s="20"/>
    </row>
    <row r="221" spans="2:43" ht="12.75">
      <c r="B221" s="39"/>
      <c r="S221" s="39"/>
      <c r="T221"/>
      <c r="AQ221" s="20"/>
    </row>
    <row r="222" spans="2:43" ht="12.75">
      <c r="B222" s="39"/>
      <c r="S222" s="39"/>
      <c r="T222"/>
      <c r="AQ222" s="20"/>
    </row>
    <row r="223" spans="2:43" ht="12.75">
      <c r="B223" s="39"/>
      <c r="S223" s="39"/>
      <c r="T223"/>
      <c r="AQ223" s="20"/>
    </row>
    <row r="224" spans="2:43" ht="12.75">
      <c r="B224" s="39"/>
      <c r="S224" s="39"/>
      <c r="T224"/>
      <c r="AQ224" s="20"/>
    </row>
    <row r="225" spans="2:43" ht="12.75">
      <c r="B225" s="39"/>
      <c r="S225" s="39"/>
      <c r="T225"/>
      <c r="AQ225" s="20"/>
    </row>
    <row r="226" spans="2:43" ht="12.75">
      <c r="B226" s="39"/>
      <c r="S226" s="39"/>
      <c r="T226"/>
      <c r="AQ226" s="20"/>
    </row>
    <row r="227" spans="2:43" ht="12.75">
      <c r="B227" s="39"/>
      <c r="S227" s="39"/>
      <c r="T227"/>
      <c r="AQ227" s="20"/>
    </row>
    <row r="228" spans="2:43" ht="12.75">
      <c r="B228" s="39"/>
      <c r="S228" s="39"/>
      <c r="T228"/>
      <c r="AQ228" s="20"/>
    </row>
    <row r="229" spans="20:43" ht="12.75">
      <c r="T229"/>
      <c r="AQ229" s="20"/>
    </row>
    <row r="230" spans="20:43" ht="12.75">
      <c r="T230"/>
      <c r="AQ230" s="20"/>
    </row>
    <row r="231" spans="20:43" ht="12.75">
      <c r="T231"/>
      <c r="AQ231" s="20"/>
    </row>
    <row r="232" spans="20:43" ht="12.75">
      <c r="T232"/>
      <c r="AQ232" s="20"/>
    </row>
    <row r="233" spans="20:43" ht="12.75">
      <c r="T233"/>
      <c r="AQ233" s="20"/>
    </row>
    <row r="234" spans="20:43" ht="12.75">
      <c r="T234"/>
      <c r="AQ234" s="20"/>
    </row>
    <row r="235" spans="20:43" ht="12.75">
      <c r="T235"/>
      <c r="AQ235" s="20"/>
    </row>
    <row r="236" spans="20:43" ht="12.75">
      <c r="T236"/>
      <c r="AQ236" s="20"/>
    </row>
    <row r="237" spans="20:43" ht="12.75">
      <c r="T237"/>
      <c r="AQ237" s="20"/>
    </row>
    <row r="238" spans="20:43" ht="12.75">
      <c r="T238"/>
      <c r="AQ238" s="20"/>
    </row>
    <row r="239" spans="20:43" ht="12.75">
      <c r="T239"/>
      <c r="AQ239" s="20"/>
    </row>
    <row r="240" spans="20:43" ht="12.75">
      <c r="T240"/>
      <c r="AQ240" s="20"/>
    </row>
    <row r="241" spans="20:43" ht="12.75">
      <c r="T241"/>
      <c r="AQ241" s="20"/>
    </row>
    <row r="242" spans="20:43" ht="12.75">
      <c r="T242"/>
      <c r="AQ242" s="20"/>
    </row>
    <row r="243" spans="20:43" ht="12.75">
      <c r="T243"/>
      <c r="AQ243" s="20"/>
    </row>
    <row r="244" spans="20:43" ht="12.75">
      <c r="T244"/>
      <c r="AQ244" s="20"/>
    </row>
    <row r="245" spans="20:43" ht="12.75">
      <c r="T245"/>
      <c r="AQ245" s="20"/>
    </row>
    <row r="246" spans="20:43" ht="12.75">
      <c r="T246"/>
      <c r="AQ246" s="20"/>
    </row>
    <row r="247" spans="20:43" ht="12.75">
      <c r="T247"/>
      <c r="AQ247" s="20"/>
    </row>
    <row r="248" spans="20:43" ht="12.75">
      <c r="T248"/>
      <c r="AQ248" s="20"/>
    </row>
    <row r="249" spans="20:43" ht="12.75">
      <c r="T249"/>
      <c r="AQ249" s="20"/>
    </row>
    <row r="250" spans="20:43" ht="12.75">
      <c r="T250"/>
      <c r="AQ250" s="20"/>
    </row>
    <row r="251" spans="20:43" ht="12.75">
      <c r="T251"/>
      <c r="AQ251" s="20"/>
    </row>
    <row r="252" spans="20:43" ht="12.75">
      <c r="T252"/>
      <c r="AQ252" s="20"/>
    </row>
    <row r="253" spans="20:43" ht="12.75">
      <c r="T253"/>
      <c r="AQ253" s="20"/>
    </row>
    <row r="254" spans="20:43" ht="12.75">
      <c r="T254"/>
      <c r="AQ254" s="20"/>
    </row>
    <row r="255" spans="20:43" ht="12.75">
      <c r="T255"/>
      <c r="AQ255" s="20"/>
    </row>
    <row r="256" spans="20:43" ht="12.75">
      <c r="T256"/>
      <c r="AQ256" s="20"/>
    </row>
    <row r="257" spans="20:43" ht="12.75">
      <c r="T257"/>
      <c r="AQ257" s="20"/>
    </row>
    <row r="258" spans="20:43" ht="12.75">
      <c r="T258"/>
      <c r="AQ258" s="20"/>
    </row>
    <row r="259" spans="20:43" ht="12.75">
      <c r="T259"/>
      <c r="AQ259" s="20"/>
    </row>
    <row r="260" spans="20:43" ht="12.75">
      <c r="T260"/>
      <c r="AQ260" s="20"/>
    </row>
    <row r="261" spans="20:43" ht="12.75">
      <c r="T261"/>
      <c r="AQ261" s="20"/>
    </row>
    <row r="262" spans="20:43" ht="12.75">
      <c r="T262"/>
      <c r="AQ262" s="20"/>
    </row>
    <row r="263" spans="20:43" ht="12.75">
      <c r="T263"/>
      <c r="AQ263" s="20"/>
    </row>
    <row r="264" spans="20:43" ht="12.75">
      <c r="T264"/>
      <c r="AQ264" s="20"/>
    </row>
    <row r="265" spans="20:43" ht="12.75">
      <c r="T265"/>
      <c r="AQ265" s="20"/>
    </row>
    <row r="266" spans="20:43" ht="12.75">
      <c r="T266"/>
      <c r="AQ266" s="20"/>
    </row>
    <row r="267" spans="20:43" ht="12.75">
      <c r="T267"/>
      <c r="AQ267" s="20"/>
    </row>
    <row r="268" spans="20:43" ht="12.75">
      <c r="T268"/>
      <c r="AQ268" s="20"/>
    </row>
    <row r="269" spans="20:43" ht="12.75">
      <c r="T269"/>
      <c r="AQ269" s="20"/>
    </row>
    <row r="270" spans="20:43" ht="12.75">
      <c r="T270"/>
      <c r="AQ270" s="20"/>
    </row>
    <row r="271" spans="20:43" ht="12.75">
      <c r="T271"/>
      <c r="AQ271" s="20"/>
    </row>
    <row r="272" spans="20:43" ht="12.75">
      <c r="T272"/>
      <c r="AQ272" s="20"/>
    </row>
    <row r="273" spans="20:43" ht="12.75">
      <c r="T273"/>
      <c r="AQ273" s="20"/>
    </row>
    <row r="274" spans="20:43" ht="12.75">
      <c r="T274"/>
      <c r="AQ274" s="20"/>
    </row>
    <row r="275" spans="20:43" ht="12.75">
      <c r="T275"/>
      <c r="AQ275" s="20"/>
    </row>
    <row r="276" spans="20:43" ht="12.75">
      <c r="T276"/>
      <c r="AQ276" s="20"/>
    </row>
    <row r="277" spans="20:43" ht="12.75">
      <c r="T277"/>
      <c r="AQ277" s="20"/>
    </row>
    <row r="278" spans="20:43" ht="12.75">
      <c r="T278"/>
      <c r="AQ278" s="20"/>
    </row>
    <row r="279" spans="20:43" ht="12.75">
      <c r="T279"/>
      <c r="AQ279" s="20"/>
    </row>
    <row r="280" spans="20:43" ht="12.75">
      <c r="T280"/>
      <c r="AQ280" s="20"/>
    </row>
    <row r="281" spans="20:43" ht="12.75">
      <c r="T281"/>
      <c r="AQ281" s="20"/>
    </row>
    <row r="282" spans="20:43" ht="12.75">
      <c r="T282"/>
      <c r="AQ282" s="20"/>
    </row>
    <row r="283" spans="20:43" ht="12.75">
      <c r="T283"/>
      <c r="AQ283" s="20"/>
    </row>
    <row r="284" spans="20:43" ht="12.75">
      <c r="T284"/>
      <c r="AQ284" s="20"/>
    </row>
    <row r="285" spans="20:43" ht="12.75">
      <c r="T285"/>
      <c r="AQ285" s="20"/>
    </row>
    <row r="286" spans="20:43" ht="12.75">
      <c r="T286"/>
      <c r="AQ286" s="20"/>
    </row>
    <row r="287" spans="20:43" ht="12.75">
      <c r="T287"/>
      <c r="AQ287" s="20"/>
    </row>
    <row r="288" spans="20:43" ht="12.75">
      <c r="T288"/>
      <c r="AQ288" s="20"/>
    </row>
    <row r="289" spans="20:43" ht="12.75">
      <c r="T289"/>
      <c r="AQ289" s="20"/>
    </row>
    <row r="290" spans="20:43" ht="12.75">
      <c r="T290"/>
      <c r="AQ290" s="20"/>
    </row>
    <row r="291" spans="20:43" ht="12.75">
      <c r="T291"/>
      <c r="AQ291" s="20"/>
    </row>
    <row r="292" spans="20:43" ht="12.75">
      <c r="T292"/>
      <c r="AQ292" s="20"/>
    </row>
    <row r="293" spans="20:43" ht="12.75">
      <c r="T293"/>
      <c r="AQ293" s="20"/>
    </row>
    <row r="294" spans="20:43" ht="12.75">
      <c r="T294"/>
      <c r="AQ294" s="20"/>
    </row>
    <row r="295" spans="20:43" ht="12.75">
      <c r="T295"/>
      <c r="AQ295" s="20"/>
    </row>
    <row r="296" spans="20:43" ht="12.75">
      <c r="T296"/>
      <c r="AQ296" s="20"/>
    </row>
    <row r="297" spans="20:43" ht="12.75">
      <c r="T297"/>
      <c r="AQ297" s="20"/>
    </row>
    <row r="298" spans="20:43" ht="12.75">
      <c r="T298"/>
      <c r="AQ298" s="20"/>
    </row>
    <row r="299" spans="20:43" ht="12.75">
      <c r="T299"/>
      <c r="AQ299" s="20"/>
    </row>
    <row r="300" spans="20:43" ht="12.75">
      <c r="T300"/>
      <c r="AQ300" s="20"/>
    </row>
    <row r="301" spans="20:43" ht="12.75">
      <c r="T301"/>
      <c r="AQ301" s="20"/>
    </row>
    <row r="302" spans="20:43" ht="12.75">
      <c r="T302"/>
      <c r="AQ302" s="20"/>
    </row>
    <row r="303" spans="20:43" ht="12.75">
      <c r="T303"/>
      <c r="AQ303" s="20"/>
    </row>
    <row r="304" spans="20:43" ht="12.75">
      <c r="T304"/>
      <c r="AQ304" s="20"/>
    </row>
    <row r="305" spans="20:43" ht="12.75">
      <c r="T305"/>
      <c r="AQ305" s="20"/>
    </row>
    <row r="306" spans="20:43" ht="12.75">
      <c r="T306"/>
      <c r="AQ306" s="20"/>
    </row>
    <row r="307" spans="20:43" ht="12.75">
      <c r="T307"/>
      <c r="AQ307" s="20"/>
    </row>
    <row r="308" spans="20:43" ht="12.75">
      <c r="T308"/>
      <c r="AQ308" s="20"/>
    </row>
    <row r="309" spans="20:43" ht="12.75">
      <c r="T309"/>
      <c r="AQ309" s="20"/>
    </row>
    <row r="310" spans="20:43" ht="12.75">
      <c r="T310"/>
      <c r="AQ310" s="20"/>
    </row>
    <row r="311" spans="20:43" ht="12.75">
      <c r="T311"/>
      <c r="AQ311" s="20"/>
    </row>
    <row r="312" spans="20:43" ht="12.75">
      <c r="T312"/>
      <c r="AQ312" s="20"/>
    </row>
    <row r="313" spans="20:43" ht="12.75">
      <c r="T313"/>
      <c r="AQ313" s="20"/>
    </row>
    <row r="314" spans="20:43" ht="12.75">
      <c r="T314"/>
      <c r="AQ314" s="20"/>
    </row>
    <row r="315" spans="20:43" ht="12.75">
      <c r="T315"/>
      <c r="AQ315" s="20"/>
    </row>
    <row r="316" spans="20:43" ht="12.75">
      <c r="T316"/>
      <c r="AQ316" s="20"/>
    </row>
    <row r="317" spans="20:43" ht="12.75">
      <c r="T317"/>
      <c r="AQ317" s="20"/>
    </row>
    <row r="318" spans="20:43" ht="12.75">
      <c r="T318"/>
      <c r="AQ318" s="20"/>
    </row>
    <row r="319" spans="20:43" ht="12.75">
      <c r="T319"/>
      <c r="AQ319" s="20"/>
    </row>
    <row r="320" spans="20:43" ht="12.75">
      <c r="T320"/>
      <c r="AQ320" s="20"/>
    </row>
    <row r="321" spans="20:43" ht="12.75">
      <c r="T321"/>
      <c r="AQ321" s="20"/>
    </row>
    <row r="322" spans="20:43" ht="12.75">
      <c r="T322"/>
      <c r="AQ322" s="20"/>
    </row>
    <row r="323" spans="20:43" ht="12.75">
      <c r="T323"/>
      <c r="AQ323" s="20"/>
    </row>
    <row r="324" spans="20:43" ht="12.75">
      <c r="T324"/>
      <c r="AQ324" s="20"/>
    </row>
    <row r="325" spans="20:43" ht="12.75">
      <c r="T325"/>
      <c r="AQ325" s="20"/>
    </row>
    <row r="326" spans="20:43" ht="12.75">
      <c r="T326"/>
      <c r="AQ326" s="20"/>
    </row>
    <row r="327" spans="20:43" ht="12.75">
      <c r="T327"/>
      <c r="AQ327" s="20"/>
    </row>
    <row r="328" spans="20:43" ht="12.75">
      <c r="T328"/>
      <c r="AQ328" s="20"/>
    </row>
    <row r="329" spans="20:43" ht="12.75">
      <c r="T329"/>
      <c r="AQ329" s="20"/>
    </row>
    <row r="330" spans="20:43" ht="12.75">
      <c r="T330"/>
      <c r="AQ330" s="20"/>
    </row>
    <row r="331" spans="20:43" ht="12.75">
      <c r="T331"/>
      <c r="AQ331" s="20"/>
    </row>
    <row r="332" spans="20:43" ht="12.75">
      <c r="T332"/>
      <c r="AQ332" s="20"/>
    </row>
    <row r="333" spans="20:43" ht="12.75">
      <c r="T333"/>
      <c r="AQ333" s="20"/>
    </row>
    <row r="334" spans="20:43" ht="12.75">
      <c r="T334"/>
      <c r="AQ334" s="20"/>
    </row>
    <row r="335" spans="20:43" ht="12.75">
      <c r="T335"/>
      <c r="AQ335" s="20"/>
    </row>
    <row r="336" spans="20:43" ht="12.75">
      <c r="T336"/>
      <c r="AQ336" s="20"/>
    </row>
    <row r="337" spans="20:43" ht="12.75">
      <c r="T337"/>
      <c r="AQ337" s="20"/>
    </row>
    <row r="338" spans="20:43" ht="12.75">
      <c r="T338"/>
      <c r="AQ338" s="20"/>
    </row>
    <row r="339" spans="20:43" ht="12.75">
      <c r="T339"/>
      <c r="AQ339" s="20"/>
    </row>
    <row r="340" spans="20:43" ht="12.75">
      <c r="T340"/>
      <c r="AQ340" s="20"/>
    </row>
    <row r="341" spans="20:43" ht="12.75">
      <c r="T341"/>
      <c r="AQ341" s="20"/>
    </row>
    <row r="342" spans="20:43" ht="12.75">
      <c r="T342"/>
      <c r="AQ342" s="20"/>
    </row>
    <row r="343" spans="20:43" ht="12.75">
      <c r="T343"/>
      <c r="AQ343" s="20"/>
    </row>
    <row r="344" spans="20:43" ht="12.75">
      <c r="T344"/>
      <c r="AQ344" s="20"/>
    </row>
    <row r="345" spans="20:43" ht="12.75">
      <c r="T345"/>
      <c r="AQ345" s="20"/>
    </row>
    <row r="346" spans="20:43" ht="12.75">
      <c r="T346"/>
      <c r="AQ346" s="20"/>
    </row>
    <row r="347" spans="20:43" ht="12.75">
      <c r="T347"/>
      <c r="AQ347" s="20"/>
    </row>
    <row r="348" spans="20:43" ht="12.75">
      <c r="T348"/>
      <c r="AQ348" s="20"/>
    </row>
    <row r="349" spans="20:43" ht="12.75">
      <c r="T349"/>
      <c r="AQ349" s="20"/>
    </row>
    <row r="350" spans="20:43" ht="12.75">
      <c r="T350"/>
      <c r="AQ350" s="20"/>
    </row>
    <row r="351" spans="20:43" ht="12.75">
      <c r="T351"/>
      <c r="AQ351" s="20"/>
    </row>
    <row r="352" spans="20:43" ht="12.75">
      <c r="T352"/>
      <c r="AQ352" s="20"/>
    </row>
    <row r="353" spans="20:43" ht="12.75">
      <c r="T353"/>
      <c r="AQ353" s="20"/>
    </row>
    <row r="354" spans="20:43" ht="12.75">
      <c r="T354"/>
      <c r="AQ354" s="20"/>
    </row>
    <row r="355" spans="20:43" ht="12.75">
      <c r="T355"/>
      <c r="AQ355" s="20"/>
    </row>
    <row r="356" spans="20:43" ht="12.75">
      <c r="T356"/>
      <c r="AQ356" s="20"/>
    </row>
    <row r="357" spans="20:43" ht="12.75">
      <c r="T357"/>
      <c r="AQ357" s="20"/>
    </row>
    <row r="358" spans="20:43" ht="12.75">
      <c r="T358"/>
      <c r="AQ358" s="20"/>
    </row>
    <row r="359" spans="20:43" ht="12.75">
      <c r="T359"/>
      <c r="AQ359" s="20"/>
    </row>
    <row r="360" spans="20:43" ht="12.75">
      <c r="T360"/>
      <c r="AQ360" s="20"/>
    </row>
    <row r="361" spans="20:43" ht="12.75">
      <c r="T361"/>
      <c r="AQ361" s="20"/>
    </row>
    <row r="362" spans="20:43" ht="12.75">
      <c r="T362"/>
      <c r="AQ362" s="20"/>
    </row>
    <row r="363" spans="20:43" ht="12.75">
      <c r="T363"/>
      <c r="AQ363" s="20"/>
    </row>
    <row r="364" spans="20:43" ht="12.75">
      <c r="T364"/>
      <c r="AQ364" s="20"/>
    </row>
    <row r="365" spans="20:43" ht="12.75">
      <c r="T365"/>
      <c r="AQ365" s="20"/>
    </row>
    <row r="366" spans="20:43" ht="12.75">
      <c r="T366"/>
      <c r="AQ366" s="20"/>
    </row>
    <row r="367" spans="20:43" ht="12.75">
      <c r="T367"/>
      <c r="AQ367" s="20"/>
    </row>
    <row r="368" spans="20:43" ht="12.75">
      <c r="T368"/>
      <c r="AQ368" s="20"/>
    </row>
    <row r="369" spans="20:43" ht="12.75">
      <c r="T369"/>
      <c r="AQ369" s="20"/>
    </row>
    <row r="370" spans="20:43" ht="12.75">
      <c r="T370"/>
      <c r="AQ370" s="20"/>
    </row>
    <row r="371" spans="20:43" ht="12.75">
      <c r="T371"/>
      <c r="AQ371" s="20"/>
    </row>
    <row r="372" spans="20:43" ht="12.75">
      <c r="T372"/>
      <c r="AQ372" s="20"/>
    </row>
    <row r="373" spans="20:43" ht="12.75">
      <c r="T373"/>
      <c r="AQ373" s="20"/>
    </row>
    <row r="374" spans="20:43" ht="12.75">
      <c r="T374"/>
      <c r="AQ374" s="20"/>
    </row>
    <row r="375" spans="20:43" ht="12.75">
      <c r="T375"/>
      <c r="AQ375" s="20"/>
    </row>
    <row r="376" spans="20:43" ht="12.75">
      <c r="T376"/>
      <c r="AQ376" s="20"/>
    </row>
    <row r="377" spans="20:43" ht="12.75">
      <c r="T377"/>
      <c r="AQ377" s="20"/>
    </row>
    <row r="378" spans="20:43" ht="12.75">
      <c r="T378"/>
      <c r="AQ378" s="20"/>
    </row>
    <row r="379" spans="20:43" ht="12.75">
      <c r="T379"/>
      <c r="AQ379" s="20"/>
    </row>
    <row r="380" spans="20:43" ht="12.75">
      <c r="T380"/>
      <c r="AQ380" s="20"/>
    </row>
    <row r="381" spans="20:43" ht="12.75">
      <c r="T381"/>
      <c r="AQ381" s="20"/>
    </row>
    <row r="382" spans="20:43" ht="12.75">
      <c r="T382"/>
      <c r="AQ382" s="20"/>
    </row>
    <row r="383" spans="20:43" ht="12.75">
      <c r="T383"/>
      <c r="AQ383" s="20"/>
    </row>
    <row r="384" spans="20:43" ht="12.75">
      <c r="T384"/>
      <c r="AQ384" s="20"/>
    </row>
    <row r="385" spans="20:43" ht="12.75">
      <c r="T385"/>
      <c r="AQ385" s="20"/>
    </row>
    <row r="386" spans="20:43" ht="12.75">
      <c r="T386"/>
      <c r="AQ386" s="20"/>
    </row>
    <row r="387" spans="20:43" ht="12.75">
      <c r="T387"/>
      <c r="AQ387" s="20"/>
    </row>
    <row r="388" spans="20:43" ht="12.75">
      <c r="T388"/>
      <c r="AQ388" s="20"/>
    </row>
    <row r="389" spans="20:43" ht="12.75">
      <c r="T389"/>
      <c r="AQ389" s="20"/>
    </row>
    <row r="390" spans="20:43" ht="12.75">
      <c r="T390"/>
      <c r="AQ390" s="20"/>
    </row>
    <row r="391" spans="20:43" ht="12.75">
      <c r="T391"/>
      <c r="AQ391" s="20"/>
    </row>
    <row r="392" spans="20:43" ht="12.75">
      <c r="T392"/>
      <c r="AQ392" s="20"/>
    </row>
    <row r="393" spans="20:43" ht="12.75">
      <c r="T393"/>
      <c r="AQ393" s="20"/>
    </row>
    <row r="394" spans="20:43" ht="12.75">
      <c r="T394"/>
      <c r="AQ394" s="20"/>
    </row>
    <row r="395" spans="20:43" ht="12.75">
      <c r="T395"/>
      <c r="AQ395" s="20"/>
    </row>
    <row r="396" spans="20:43" ht="12.75">
      <c r="T396"/>
      <c r="AQ396" s="20"/>
    </row>
    <row r="397" spans="20:43" ht="12.75">
      <c r="T397"/>
      <c r="AQ397" s="20"/>
    </row>
    <row r="398" spans="20:43" ht="12.75">
      <c r="T398"/>
      <c r="AQ398" s="20"/>
    </row>
    <row r="399" spans="20:43" ht="12.75">
      <c r="T399"/>
      <c r="AQ399" s="20"/>
    </row>
    <row r="400" spans="20:43" ht="12.75">
      <c r="T400"/>
      <c r="AQ400" s="20"/>
    </row>
    <row r="401" spans="20:43" ht="12.75">
      <c r="T401"/>
      <c r="AQ401" s="20"/>
    </row>
    <row r="402" spans="20:43" ht="12.75">
      <c r="T402"/>
      <c r="AQ402" s="20"/>
    </row>
    <row r="403" spans="20:43" ht="12.75">
      <c r="T403"/>
      <c r="AQ403" s="20"/>
    </row>
    <row r="404" spans="20:43" ht="12.75">
      <c r="T404"/>
      <c r="AQ404" s="20"/>
    </row>
    <row r="405" spans="20:43" ht="12.75">
      <c r="T405"/>
      <c r="AQ405" s="20"/>
    </row>
    <row r="406" spans="20:43" ht="12.75">
      <c r="T406"/>
      <c r="AQ406" s="20"/>
    </row>
    <row r="407" spans="20:43" ht="12.75">
      <c r="T407"/>
      <c r="AQ407" s="20"/>
    </row>
    <row r="408" spans="20:43" ht="12.75">
      <c r="T408"/>
      <c r="AQ408" s="20"/>
    </row>
    <row r="409" spans="20:43" ht="12.75">
      <c r="T409"/>
      <c r="AQ409" s="20"/>
    </row>
    <row r="410" spans="20:43" ht="12.75">
      <c r="T410"/>
      <c r="AQ410" s="20"/>
    </row>
    <row r="411" spans="20:43" ht="12.75">
      <c r="T411"/>
      <c r="AQ411" s="20"/>
    </row>
    <row r="412" spans="20:43" ht="12.75">
      <c r="T412"/>
      <c r="AQ412" s="20"/>
    </row>
    <row r="413" spans="20:43" ht="12.75">
      <c r="T413"/>
      <c r="AQ413" s="20"/>
    </row>
    <row r="414" spans="20:43" ht="12.75">
      <c r="T414"/>
      <c r="AQ414" s="20"/>
    </row>
    <row r="415" spans="20:43" ht="12.75">
      <c r="T415"/>
      <c r="AQ415" s="20"/>
    </row>
    <row r="416" spans="20:43" ht="12.75">
      <c r="T416"/>
      <c r="AQ416" s="20"/>
    </row>
    <row r="417" spans="20:43" ht="12.75">
      <c r="T417"/>
      <c r="AQ417" s="20"/>
    </row>
    <row r="418" spans="20:43" ht="12.75">
      <c r="T418"/>
      <c r="AQ418" s="20"/>
    </row>
    <row r="419" spans="20:43" ht="12.75">
      <c r="T419"/>
      <c r="AQ419" s="20"/>
    </row>
    <row r="420" spans="20:43" ht="12.75">
      <c r="T420"/>
      <c r="AQ420" s="20"/>
    </row>
    <row r="421" spans="20:43" ht="12.75">
      <c r="T421"/>
      <c r="AQ421" s="20"/>
    </row>
    <row r="422" spans="20:43" ht="12.75">
      <c r="T422"/>
      <c r="AQ422" s="20"/>
    </row>
    <row r="423" spans="20:43" ht="12.75">
      <c r="T423"/>
      <c r="AQ423" s="20"/>
    </row>
    <row r="424" spans="20:43" ht="12.75">
      <c r="T424"/>
      <c r="AQ424" s="20"/>
    </row>
    <row r="425" spans="20:43" ht="12.75">
      <c r="T425"/>
      <c r="AQ425" s="20"/>
    </row>
    <row r="426" spans="20:43" ht="12.75">
      <c r="T426"/>
      <c r="AQ426" s="20"/>
    </row>
    <row r="427" spans="20:43" ht="12.75">
      <c r="T427"/>
      <c r="AQ427" s="20"/>
    </row>
    <row r="428" spans="20:43" ht="12.75">
      <c r="T428"/>
      <c r="AQ428" s="20"/>
    </row>
    <row r="429" spans="20:43" ht="12.75">
      <c r="T429"/>
      <c r="AQ429" s="20"/>
    </row>
    <row r="430" spans="20:43" ht="12.75">
      <c r="T430"/>
      <c r="AQ430" s="20"/>
    </row>
    <row r="431" spans="20:43" ht="12.75">
      <c r="T431"/>
      <c r="AQ431" s="20"/>
    </row>
    <row r="432" spans="20:43" ht="12.75">
      <c r="T432"/>
      <c r="AQ432" s="20"/>
    </row>
    <row r="433" spans="20:43" ht="12.75">
      <c r="T433"/>
      <c r="AQ433" s="20"/>
    </row>
    <row r="434" spans="20:43" ht="12.75">
      <c r="T434"/>
      <c r="AQ434" s="20"/>
    </row>
    <row r="435" spans="20:43" ht="12.75">
      <c r="T435"/>
      <c r="AQ435" s="20"/>
    </row>
    <row r="436" spans="20:43" ht="12.75">
      <c r="T436"/>
      <c r="AQ436" s="20"/>
    </row>
    <row r="437" spans="20:43" ht="12.75">
      <c r="T437"/>
      <c r="AQ437" s="20"/>
    </row>
    <row r="438" spans="20:43" ht="12.75">
      <c r="T438"/>
      <c r="AQ438" s="20"/>
    </row>
    <row r="439" spans="20:43" ht="12.75">
      <c r="T439"/>
      <c r="AQ439" s="20"/>
    </row>
    <row r="440" spans="20:43" ht="12.75">
      <c r="T440"/>
      <c r="AQ440" s="20"/>
    </row>
    <row r="441" spans="20:43" ht="12.75">
      <c r="T441"/>
      <c r="AQ441" s="20"/>
    </row>
    <row r="442" spans="20:43" ht="12.75">
      <c r="T442"/>
      <c r="AQ442" s="20"/>
    </row>
    <row r="443" spans="20:43" ht="12.75">
      <c r="T443"/>
      <c r="AQ443" s="20"/>
    </row>
    <row r="444" spans="20:43" ht="12.75">
      <c r="T444"/>
      <c r="AQ444" s="20"/>
    </row>
    <row r="445" spans="20:43" ht="12.75">
      <c r="T445"/>
      <c r="AQ445" s="20"/>
    </row>
    <row r="446" spans="20:43" ht="12.75">
      <c r="T446"/>
      <c r="AQ446" s="20"/>
    </row>
    <row r="447" spans="20:43" ht="12.75">
      <c r="T447"/>
      <c r="AQ447" s="20"/>
    </row>
    <row r="448" spans="20:43" ht="12.75">
      <c r="T448"/>
      <c r="AQ448" s="20"/>
    </row>
    <row r="449" spans="20:43" ht="12.75">
      <c r="T449"/>
      <c r="AQ449" s="20"/>
    </row>
    <row r="450" spans="20:43" ht="12.75">
      <c r="T450"/>
      <c r="AQ450" s="20"/>
    </row>
    <row r="451" spans="20:43" ht="12.75">
      <c r="T451"/>
      <c r="AQ451" s="20"/>
    </row>
    <row r="452" spans="20:43" ht="12.75">
      <c r="T452"/>
      <c r="AQ452" s="20"/>
    </row>
    <row r="453" spans="20:43" ht="12.75">
      <c r="T453"/>
      <c r="AQ453" s="20"/>
    </row>
    <row r="454" spans="20:43" ht="12.75">
      <c r="T454"/>
      <c r="AQ454" s="20"/>
    </row>
    <row r="455" spans="20:43" ht="12.75">
      <c r="T455"/>
      <c r="AQ455" s="20"/>
    </row>
    <row r="456" spans="20:43" ht="12.75">
      <c r="T456"/>
      <c r="AQ456" s="20"/>
    </row>
    <row r="457" spans="20:43" ht="12.75">
      <c r="T457"/>
      <c r="AQ457" s="20"/>
    </row>
    <row r="458" spans="20:43" ht="12.75">
      <c r="T458"/>
      <c r="AQ458" s="20"/>
    </row>
    <row r="459" spans="20:43" ht="12.75">
      <c r="T459"/>
      <c r="AQ459" s="20"/>
    </row>
    <row r="460" spans="20:43" ht="12.75">
      <c r="T460"/>
      <c r="AQ460" s="20"/>
    </row>
    <row r="461" spans="20:43" ht="12.75">
      <c r="T461"/>
      <c r="AQ461" s="20"/>
    </row>
    <row r="462" spans="20:43" ht="12.75">
      <c r="T462"/>
      <c r="AQ462" s="20"/>
    </row>
    <row r="463" spans="20:43" ht="12.75">
      <c r="T463"/>
      <c r="AQ463" s="20"/>
    </row>
    <row r="464" spans="20:43" ht="12.75">
      <c r="T464"/>
      <c r="AQ464" s="20"/>
    </row>
    <row r="465" spans="20:43" ht="12.75">
      <c r="T465"/>
      <c r="AQ465" s="20"/>
    </row>
    <row r="466" spans="20:43" ht="12.75">
      <c r="T466"/>
      <c r="AQ466" s="20"/>
    </row>
    <row r="467" spans="20:43" ht="12.75">
      <c r="T467"/>
      <c r="AQ467" s="20"/>
    </row>
    <row r="468" spans="20:43" ht="12.75">
      <c r="T468"/>
      <c r="AQ468" s="20"/>
    </row>
    <row r="469" spans="20:43" ht="12.75">
      <c r="T469"/>
      <c r="AQ469" s="20"/>
    </row>
    <row r="470" spans="20:43" ht="12.75">
      <c r="T470"/>
      <c r="AQ470" s="20"/>
    </row>
    <row r="471" spans="20:43" ht="12.75">
      <c r="T471"/>
      <c r="AQ471" s="20"/>
    </row>
    <row r="472" spans="20:43" ht="12.75">
      <c r="T472"/>
      <c r="AQ472" s="20"/>
    </row>
    <row r="473" spans="20:43" ht="12.75">
      <c r="T473"/>
      <c r="AQ473" s="20"/>
    </row>
    <row r="474" spans="20:43" ht="12.75">
      <c r="T474"/>
      <c r="AQ474" s="20"/>
    </row>
    <row r="475" spans="20:43" ht="12.75">
      <c r="T475"/>
      <c r="AQ475" s="20"/>
    </row>
    <row r="476" spans="20:43" ht="12.75">
      <c r="T476"/>
      <c r="AQ476" s="20"/>
    </row>
    <row r="477" spans="20:43" ht="12.75">
      <c r="T477"/>
      <c r="AQ477" s="20"/>
    </row>
    <row r="478" spans="20:43" ht="12.75">
      <c r="T478"/>
      <c r="AQ478" s="20"/>
    </row>
    <row r="479" spans="20:43" ht="12.75">
      <c r="T479"/>
      <c r="AQ479" s="20"/>
    </row>
    <row r="480" spans="20:43" ht="12.75">
      <c r="T480"/>
      <c r="AQ480" s="20"/>
    </row>
    <row r="481" spans="20:43" ht="12.75">
      <c r="T481"/>
      <c r="AQ481" s="20"/>
    </row>
    <row r="482" spans="20:43" ht="12.75">
      <c r="T482"/>
      <c r="AQ482" s="20"/>
    </row>
    <row r="483" spans="20:43" ht="12.75">
      <c r="T483"/>
      <c r="AQ483" s="20"/>
    </row>
    <row r="484" spans="20:43" ht="12.75">
      <c r="T484"/>
      <c r="AQ484" s="20"/>
    </row>
    <row r="485" spans="20:43" ht="12.75">
      <c r="T485"/>
      <c r="AQ485" s="20"/>
    </row>
    <row r="486" spans="20:43" ht="12.75">
      <c r="T486"/>
      <c r="AQ486" s="20"/>
    </row>
    <row r="487" spans="20:43" ht="12.75">
      <c r="T487"/>
      <c r="AQ487" s="20"/>
    </row>
    <row r="488" spans="20:43" ht="12.75">
      <c r="T488"/>
      <c r="AQ488" s="20"/>
    </row>
    <row r="489" spans="20:43" ht="12.75">
      <c r="T489"/>
      <c r="AQ489" s="20"/>
    </row>
    <row r="490" spans="20:43" ht="12.75">
      <c r="T490"/>
      <c r="AQ490" s="20"/>
    </row>
    <row r="491" spans="20:43" ht="12.75">
      <c r="T491"/>
      <c r="AQ491" s="20"/>
    </row>
    <row r="492" spans="20:43" ht="12.75">
      <c r="T492"/>
      <c r="AQ492" s="20"/>
    </row>
    <row r="493" spans="20:43" ht="12.75">
      <c r="T493"/>
      <c r="AQ493" s="20"/>
    </row>
    <row r="494" spans="20:43" ht="12.75">
      <c r="T494"/>
      <c r="AQ494" s="20"/>
    </row>
    <row r="495" spans="20:43" ht="12.75">
      <c r="T495"/>
      <c r="AQ495" s="20"/>
    </row>
    <row r="496" spans="20:43" ht="12.75">
      <c r="T496"/>
      <c r="AQ496" s="20"/>
    </row>
    <row r="497" spans="20:43" ht="12.75">
      <c r="T497"/>
      <c r="AQ497" s="20"/>
    </row>
    <row r="498" spans="20:43" ht="12.75">
      <c r="T498"/>
      <c r="AQ498" s="20"/>
    </row>
    <row r="499" spans="20:43" ht="12.75">
      <c r="T499"/>
      <c r="AQ499" s="20"/>
    </row>
    <row r="500" spans="20:43" ht="12.75">
      <c r="T500"/>
      <c r="AQ500" s="20"/>
    </row>
    <row r="501" spans="20:43" ht="12.75">
      <c r="T501"/>
      <c r="AQ501" s="20"/>
    </row>
    <row r="502" spans="20:43" ht="12.75">
      <c r="T502"/>
      <c r="AQ502" s="20"/>
    </row>
    <row r="503" spans="20:43" ht="12.75">
      <c r="T503"/>
      <c r="AQ503" s="20"/>
    </row>
    <row r="504" spans="20:43" ht="12.75">
      <c r="T504"/>
      <c r="AQ504" s="20"/>
    </row>
    <row r="505" spans="20:43" ht="12.75">
      <c r="T505"/>
      <c r="AQ505" s="20"/>
    </row>
    <row r="506" spans="20:43" ht="12.75">
      <c r="T506"/>
      <c r="AQ506" s="20"/>
    </row>
    <row r="507" spans="20:43" ht="12.75">
      <c r="T507"/>
      <c r="AQ507" s="20"/>
    </row>
    <row r="508" spans="20:43" ht="12.75">
      <c r="T508"/>
      <c r="AQ508" s="20"/>
    </row>
    <row r="509" spans="20:43" ht="12.75">
      <c r="T509"/>
      <c r="AQ509" s="20"/>
    </row>
    <row r="510" spans="20:43" ht="12.75">
      <c r="T510"/>
      <c r="AQ510" s="20"/>
    </row>
    <row r="511" spans="20:43" ht="12.75">
      <c r="T511"/>
      <c r="AQ511" s="20"/>
    </row>
    <row r="512" spans="20:43" ht="12.75">
      <c r="T512"/>
      <c r="AQ512" s="20"/>
    </row>
    <row r="513" spans="20:43" ht="12.75">
      <c r="T513"/>
      <c r="AQ513" s="20"/>
    </row>
    <row r="514" spans="20:43" ht="12.75">
      <c r="T514"/>
      <c r="AQ514" s="20"/>
    </row>
    <row r="515" spans="20:43" ht="12.75">
      <c r="T515"/>
      <c r="AQ515" s="20"/>
    </row>
    <row r="516" spans="20:43" ht="12.75">
      <c r="T516"/>
      <c r="AQ516" s="20"/>
    </row>
    <row r="517" spans="20:43" ht="12.75">
      <c r="T517"/>
      <c r="AQ517" s="20"/>
    </row>
    <row r="518" spans="20:43" ht="12.75">
      <c r="T518"/>
      <c r="AQ518" s="20"/>
    </row>
    <row r="519" spans="20:43" ht="12.75">
      <c r="T519"/>
      <c r="AQ519" s="20"/>
    </row>
    <row r="520" spans="20:43" ht="12.75">
      <c r="T520"/>
      <c r="AQ520" s="20"/>
    </row>
    <row r="521" spans="20:43" ht="12.75">
      <c r="T521"/>
      <c r="AQ521" s="20"/>
    </row>
    <row r="522" spans="20:43" ht="12.75">
      <c r="T522"/>
      <c r="AQ522" s="20"/>
    </row>
    <row r="523" spans="20:43" ht="12.75">
      <c r="T523"/>
      <c r="AQ523" s="20"/>
    </row>
    <row r="524" spans="20:43" ht="12.75">
      <c r="T524"/>
      <c r="AQ524" s="20"/>
    </row>
    <row r="525" spans="20:43" ht="12.75">
      <c r="T525"/>
      <c r="AQ525" s="20"/>
    </row>
    <row r="526" spans="20:43" ht="12.75">
      <c r="T526"/>
      <c r="AQ526" s="20"/>
    </row>
    <row r="527" spans="20:43" ht="12.75">
      <c r="T527"/>
      <c r="AQ527" s="20"/>
    </row>
    <row r="528" spans="20:43" ht="12.75">
      <c r="T528"/>
      <c r="AQ528" s="20"/>
    </row>
    <row r="529" spans="20:43" ht="12.75">
      <c r="T529"/>
      <c r="AQ529" s="20"/>
    </row>
    <row r="530" spans="20:43" ht="12.75">
      <c r="T530"/>
      <c r="AQ530" s="20"/>
    </row>
    <row r="531" spans="20:43" ht="12.75">
      <c r="T531"/>
      <c r="AQ531" s="20"/>
    </row>
    <row r="532" spans="20:43" ht="12.75">
      <c r="T532"/>
      <c r="AQ532" s="20"/>
    </row>
    <row r="533" spans="20:43" ht="12.75">
      <c r="T533"/>
      <c r="AQ533" s="20"/>
    </row>
    <row r="534" spans="20:43" ht="12.75">
      <c r="T534"/>
      <c r="AQ534" s="20"/>
    </row>
    <row r="535" spans="20:43" ht="12.75">
      <c r="T535"/>
      <c r="AQ535" s="20"/>
    </row>
    <row r="536" spans="20:43" ht="12.75">
      <c r="T536"/>
      <c r="AQ536" s="20"/>
    </row>
    <row r="537" spans="20:43" ht="12.75">
      <c r="T537"/>
      <c r="AQ537" s="20"/>
    </row>
    <row r="538" spans="20:43" ht="12.75">
      <c r="T538"/>
      <c r="AQ538" s="20"/>
    </row>
    <row r="539" spans="20:43" ht="12.75">
      <c r="T539"/>
      <c r="AQ539" s="20"/>
    </row>
    <row r="540" spans="20:43" ht="12.75">
      <c r="T540"/>
      <c r="AQ540" s="20"/>
    </row>
    <row r="541" spans="20:43" ht="12.75">
      <c r="T541"/>
      <c r="AQ541" s="20"/>
    </row>
    <row r="542" spans="20:43" ht="12.75">
      <c r="T542"/>
      <c r="AQ542" s="20"/>
    </row>
    <row r="543" spans="20:43" ht="12.75">
      <c r="T543"/>
      <c r="AQ543" s="20"/>
    </row>
    <row r="544" spans="20:43" ht="12.75">
      <c r="T544"/>
      <c r="AQ544" s="20"/>
    </row>
    <row r="545" spans="20:43" ht="12.75">
      <c r="T545"/>
      <c r="AQ545" s="20"/>
    </row>
    <row r="546" spans="20:43" ht="12.75">
      <c r="T546"/>
      <c r="AQ546" s="20"/>
    </row>
    <row r="547" spans="20:43" ht="12.75">
      <c r="T547"/>
      <c r="AQ547" s="20"/>
    </row>
    <row r="548" spans="20:43" ht="12.75">
      <c r="T548"/>
      <c r="AQ548" s="20"/>
    </row>
    <row r="549" spans="20:43" ht="12.75">
      <c r="T549"/>
      <c r="AQ549" s="20"/>
    </row>
    <row r="550" spans="20:43" ht="12.75">
      <c r="T550"/>
      <c r="AQ550" s="20"/>
    </row>
    <row r="551" spans="20:43" ht="12.75">
      <c r="T551"/>
      <c r="AQ551" s="20"/>
    </row>
    <row r="552" spans="20:43" ht="12.75">
      <c r="T552"/>
      <c r="AQ552" s="20"/>
    </row>
    <row r="553" spans="20:43" ht="12.75">
      <c r="T553"/>
      <c r="AQ553" s="20"/>
    </row>
    <row r="554" spans="20:43" ht="12.75">
      <c r="T554"/>
      <c r="AQ554" s="20"/>
    </row>
    <row r="555" spans="20:43" ht="12.75">
      <c r="T555"/>
      <c r="AQ555" s="20"/>
    </row>
    <row r="556" spans="20:43" ht="12.75">
      <c r="T556"/>
      <c r="AQ556" s="20"/>
    </row>
    <row r="557" spans="20:43" ht="12.75">
      <c r="T557"/>
      <c r="AQ557" s="20"/>
    </row>
    <row r="558" spans="20:43" ht="12.75">
      <c r="T558"/>
      <c r="AQ558" s="20"/>
    </row>
    <row r="559" spans="20:43" ht="12.75">
      <c r="T559"/>
      <c r="AQ559" s="20"/>
    </row>
    <row r="560" spans="20:43" ht="12.75">
      <c r="T560"/>
      <c r="AQ560" s="20"/>
    </row>
    <row r="561" spans="20:43" ht="12.75">
      <c r="T561"/>
      <c r="AQ561" s="20"/>
    </row>
    <row r="562" spans="20:43" ht="12.75">
      <c r="T562"/>
      <c r="AQ562" s="20"/>
    </row>
    <row r="563" spans="20:43" ht="12.75">
      <c r="T563"/>
      <c r="AQ563" s="20"/>
    </row>
    <row r="564" spans="20:43" ht="12.75">
      <c r="T564"/>
      <c r="AQ564" s="20"/>
    </row>
    <row r="565" spans="20:43" ht="12.75">
      <c r="T565"/>
      <c r="AQ565" s="20"/>
    </row>
    <row r="566" spans="20:43" ht="12.75">
      <c r="T566"/>
      <c r="AQ566" s="20"/>
    </row>
    <row r="567" spans="20:43" ht="12.75">
      <c r="T567"/>
      <c r="AQ567" s="20"/>
    </row>
    <row r="568" spans="20:43" ht="12.75">
      <c r="T568"/>
      <c r="AQ568" s="20"/>
    </row>
    <row r="569" spans="20:43" ht="12.75">
      <c r="T569"/>
      <c r="AQ569" s="20"/>
    </row>
    <row r="570" spans="20:43" ht="12.75">
      <c r="T570"/>
      <c r="AQ570" s="20"/>
    </row>
    <row r="571" spans="20:43" ht="12.75">
      <c r="T571"/>
      <c r="AQ571" s="20"/>
    </row>
    <row r="572" spans="20:43" ht="12.75">
      <c r="T572"/>
      <c r="AQ572" s="20"/>
    </row>
    <row r="573" spans="20:43" ht="12.75">
      <c r="T573"/>
      <c r="AQ573" s="20"/>
    </row>
    <row r="574" spans="20:43" ht="12.75">
      <c r="T574"/>
      <c r="AQ574" s="20"/>
    </row>
    <row r="575" spans="20:43" ht="12.75">
      <c r="T575"/>
      <c r="AQ575" s="20"/>
    </row>
    <row r="576" spans="20:43" ht="12.75">
      <c r="T576"/>
      <c r="AQ576" s="20"/>
    </row>
    <row r="577" spans="20:43" ht="12.75">
      <c r="T577"/>
      <c r="AQ577" s="20"/>
    </row>
    <row r="578" spans="20:43" ht="12.75">
      <c r="T578"/>
      <c r="AQ578" s="20"/>
    </row>
    <row r="579" spans="20:43" ht="12.75">
      <c r="T579"/>
      <c r="AQ579" s="20"/>
    </row>
    <row r="580" spans="20:43" ht="12.75">
      <c r="T580"/>
      <c r="AQ580" s="20"/>
    </row>
    <row r="581" spans="20:43" ht="12.75">
      <c r="T581"/>
      <c r="AQ581" s="20"/>
    </row>
    <row r="582" spans="20:43" ht="12.75">
      <c r="T582"/>
      <c r="AQ582" s="20"/>
    </row>
    <row r="583" spans="20:43" ht="12.75">
      <c r="T583"/>
      <c r="AQ583" s="20"/>
    </row>
    <row r="584" spans="20:43" ht="12.75">
      <c r="T584"/>
      <c r="AQ584" s="20"/>
    </row>
    <row r="585" spans="20:43" ht="12.75">
      <c r="T585"/>
      <c r="AQ585" s="20"/>
    </row>
    <row r="586" spans="20:43" ht="12.75">
      <c r="T586"/>
      <c r="AQ586" s="20"/>
    </row>
    <row r="587" spans="20:43" ht="12.75">
      <c r="T587"/>
      <c r="AQ587" s="20"/>
    </row>
    <row r="588" spans="20:43" ht="12.75">
      <c r="T588"/>
      <c r="AQ588" s="20"/>
    </row>
    <row r="589" spans="20:43" ht="12.75">
      <c r="T589"/>
      <c r="AQ589" s="20"/>
    </row>
    <row r="590" spans="20:43" ht="12.75">
      <c r="T590"/>
      <c r="AQ590" s="20"/>
    </row>
    <row r="591" spans="20:43" ht="12.75">
      <c r="T591"/>
      <c r="AQ591" s="20"/>
    </row>
    <row r="592" spans="20:43" ht="12.75">
      <c r="T592"/>
      <c r="AQ592" s="20"/>
    </row>
    <row r="593" spans="20:43" ht="12.75">
      <c r="T593"/>
      <c r="AQ593" s="20"/>
    </row>
    <row r="594" spans="20:43" ht="12.75">
      <c r="T594"/>
      <c r="AQ594" s="20"/>
    </row>
    <row r="595" spans="20:43" ht="12.75">
      <c r="T595"/>
      <c r="AQ595" s="20"/>
    </row>
    <row r="596" spans="20:43" ht="12.75">
      <c r="T596"/>
      <c r="AQ596" s="20"/>
    </row>
    <row r="597" spans="20:43" ht="12.75">
      <c r="T597"/>
      <c r="AQ597" s="20"/>
    </row>
    <row r="598" spans="20:43" ht="12.75">
      <c r="T598"/>
      <c r="AQ598" s="20"/>
    </row>
    <row r="599" spans="20:43" ht="12.75">
      <c r="T599"/>
      <c r="AQ599" s="20"/>
    </row>
    <row r="600" spans="20:43" ht="12.75">
      <c r="T600"/>
      <c r="AQ600" s="20"/>
    </row>
    <row r="601" spans="20:43" ht="12.75">
      <c r="T601"/>
      <c r="AQ601" s="20"/>
    </row>
    <row r="602" spans="20:43" ht="12.75">
      <c r="T602"/>
      <c r="AQ602" s="20"/>
    </row>
    <row r="603" spans="20:43" ht="12.75">
      <c r="T603"/>
      <c r="AQ603" s="20"/>
    </row>
    <row r="604" spans="20:43" ht="12.75">
      <c r="T604"/>
      <c r="AQ604" s="20"/>
    </row>
    <row r="605" spans="20:43" ht="12.75">
      <c r="T605"/>
      <c r="AQ605" s="20"/>
    </row>
    <row r="606" spans="20:43" ht="12.75">
      <c r="T606"/>
      <c r="AQ606" s="20"/>
    </row>
    <row r="607" spans="20:43" ht="12.75">
      <c r="T607"/>
      <c r="AQ607" s="20"/>
    </row>
    <row r="608" spans="20:43" ht="12.75">
      <c r="T608"/>
      <c r="AQ608" s="20"/>
    </row>
    <row r="609" spans="20:43" ht="12.75">
      <c r="T609"/>
      <c r="AQ609" s="20"/>
    </row>
    <row r="610" spans="20:43" ht="12.75">
      <c r="T610"/>
      <c r="AQ610" s="20"/>
    </row>
    <row r="611" spans="20:43" ht="12.75">
      <c r="T611"/>
      <c r="AQ611" s="20"/>
    </row>
    <row r="612" spans="20:43" ht="12.75">
      <c r="T612"/>
      <c r="AQ612" s="20"/>
    </row>
    <row r="613" spans="20:43" ht="12.75">
      <c r="T613"/>
      <c r="AQ613" s="20"/>
    </row>
    <row r="614" spans="20:43" ht="12.75">
      <c r="T614"/>
      <c r="AQ614" s="20"/>
    </row>
    <row r="615" spans="20:43" ht="12.75">
      <c r="T615"/>
      <c r="AQ615" s="20"/>
    </row>
    <row r="616" spans="20:43" ht="12.75">
      <c r="T616"/>
      <c r="AQ616" s="20"/>
    </row>
    <row r="617" spans="20:43" ht="12.75">
      <c r="T617"/>
      <c r="AQ617" s="20"/>
    </row>
    <row r="618" spans="20:43" ht="12.75">
      <c r="T618"/>
      <c r="AQ618" s="20"/>
    </row>
    <row r="619" spans="20:43" ht="12.75">
      <c r="T619"/>
      <c r="AQ619" s="20"/>
    </row>
    <row r="620" spans="20:43" ht="12.75">
      <c r="T620"/>
      <c r="AQ620" s="20"/>
    </row>
    <row r="621" spans="20:43" ht="12.75">
      <c r="T621"/>
      <c r="AQ621" s="20"/>
    </row>
    <row r="622" spans="20:43" ht="12.75">
      <c r="T622"/>
      <c r="AQ622" s="20"/>
    </row>
    <row r="623" spans="20:43" ht="12.75">
      <c r="T623"/>
      <c r="AQ623" s="20"/>
    </row>
    <row r="624" spans="20:43" ht="12.75">
      <c r="T624"/>
      <c r="AQ624" s="20"/>
    </row>
    <row r="625" spans="20:43" ht="12.75">
      <c r="T625"/>
      <c r="AQ625" s="20"/>
    </row>
    <row r="626" spans="20:43" ht="12.75">
      <c r="T626"/>
      <c r="AQ626" s="20"/>
    </row>
    <row r="627" spans="20:43" ht="12.75">
      <c r="T627"/>
      <c r="AQ627" s="20"/>
    </row>
    <row r="628" spans="20:43" ht="12.75">
      <c r="T628"/>
      <c r="AQ628" s="20"/>
    </row>
    <row r="629" spans="20:43" ht="12.75">
      <c r="T629"/>
      <c r="AQ629" s="20"/>
    </row>
    <row r="630" spans="20:43" ht="12.75">
      <c r="T630"/>
      <c r="AQ630" s="20"/>
    </row>
    <row r="631" spans="20:43" ht="12.75">
      <c r="T631"/>
      <c r="AQ631" s="20"/>
    </row>
    <row r="632" spans="20:43" ht="12.75">
      <c r="T632"/>
      <c r="AQ632" s="20"/>
    </row>
    <row r="633" spans="20:43" ht="12.75">
      <c r="T633"/>
      <c r="AQ633" s="20"/>
    </row>
    <row r="634" spans="20:43" ht="12.75">
      <c r="T634"/>
      <c r="AQ634" s="20"/>
    </row>
    <row r="635" spans="20:43" ht="12.75">
      <c r="T635"/>
      <c r="AQ635" s="20"/>
    </row>
    <row r="636" spans="20:43" ht="12.75">
      <c r="T636"/>
      <c r="AQ636" s="20"/>
    </row>
    <row r="637" spans="20:43" ht="12.75">
      <c r="T637"/>
      <c r="AQ637" s="20"/>
    </row>
    <row r="638" spans="20:43" ht="12.75">
      <c r="T638"/>
      <c r="AQ638" s="20"/>
    </row>
    <row r="639" spans="20:43" ht="12.75">
      <c r="T639"/>
      <c r="AQ639" s="20"/>
    </row>
    <row r="640" spans="20:43" ht="12.75">
      <c r="T640"/>
      <c r="AQ640" s="20"/>
    </row>
    <row r="641" spans="20:43" ht="12.75">
      <c r="T641"/>
      <c r="AQ641" s="20"/>
    </row>
    <row r="642" spans="20:43" ht="12.75">
      <c r="T642"/>
      <c r="AQ642" s="20"/>
    </row>
    <row r="643" spans="20:43" ht="12.75">
      <c r="T643"/>
      <c r="AQ643" s="20"/>
    </row>
    <row r="644" spans="20:43" ht="12.75">
      <c r="T644"/>
      <c r="AQ644" s="20"/>
    </row>
    <row r="645" spans="20:43" ht="12.75">
      <c r="T645"/>
      <c r="AQ645" s="20"/>
    </row>
    <row r="646" spans="20:43" ht="12.75">
      <c r="T646"/>
      <c r="AQ646" s="20"/>
    </row>
    <row r="647" spans="20:43" ht="12.75">
      <c r="T647"/>
      <c r="AQ647" s="20"/>
    </row>
    <row r="648" spans="20:43" ht="12.75">
      <c r="T648"/>
      <c r="AQ648" s="20"/>
    </row>
    <row r="649" spans="20:43" ht="12.75">
      <c r="T649"/>
      <c r="AQ649" s="20"/>
    </row>
    <row r="650" spans="20:43" ht="12.75">
      <c r="T650"/>
      <c r="AQ650" s="20"/>
    </row>
    <row r="651" spans="20:43" ht="12.75">
      <c r="T651"/>
      <c r="AQ651" s="20"/>
    </row>
    <row r="652" spans="20:43" ht="12.75">
      <c r="T652"/>
      <c r="AQ652" s="20"/>
    </row>
    <row r="653" spans="20:43" ht="12.75">
      <c r="T653"/>
      <c r="AQ653" s="20"/>
    </row>
    <row r="654" spans="20:43" ht="12.75">
      <c r="T654"/>
      <c r="AQ654" s="20"/>
    </row>
    <row r="655" spans="20:43" ht="12.75">
      <c r="T655"/>
      <c r="AQ655" s="20"/>
    </row>
    <row r="656" spans="20:43" ht="12.75">
      <c r="T656"/>
      <c r="AQ656" s="20"/>
    </row>
    <row r="657" spans="20:43" ht="12.75">
      <c r="T657"/>
      <c r="AQ657" s="20"/>
    </row>
    <row r="658" spans="20:43" ht="12.75">
      <c r="T658"/>
      <c r="AQ658" s="20"/>
    </row>
    <row r="659" spans="20:43" ht="12.75">
      <c r="T659"/>
      <c r="AQ659" s="20"/>
    </row>
    <row r="660" spans="20:43" ht="12.75">
      <c r="T660"/>
      <c r="AQ660" s="20"/>
    </row>
    <row r="661" spans="20:43" ht="12.75">
      <c r="T661"/>
      <c r="AQ661" s="20"/>
    </row>
    <row r="662" spans="20:43" ht="12.75">
      <c r="T662"/>
      <c r="AQ662" s="20"/>
    </row>
    <row r="663" spans="20:43" ht="12.75">
      <c r="T663"/>
      <c r="AQ663" s="20"/>
    </row>
    <row r="664" spans="20:43" ht="12.75">
      <c r="T664"/>
      <c r="AQ664" s="20"/>
    </row>
    <row r="665" spans="20:43" ht="12.75">
      <c r="T665"/>
      <c r="AQ665" s="20"/>
    </row>
    <row r="666" spans="20:43" ht="12.75">
      <c r="T666"/>
      <c r="AQ666" s="20"/>
    </row>
    <row r="667" spans="20:43" ht="12.75">
      <c r="T667"/>
      <c r="AQ667" s="20"/>
    </row>
    <row r="668" spans="20:43" ht="12.75">
      <c r="T668"/>
      <c r="AQ668" s="20"/>
    </row>
    <row r="669" spans="20:43" ht="12.75">
      <c r="T669"/>
      <c r="AQ669" s="20"/>
    </row>
    <row r="670" spans="20:43" ht="12.75">
      <c r="T670"/>
      <c r="AQ670" s="20"/>
    </row>
    <row r="671" spans="20:43" ht="12.75">
      <c r="T671"/>
      <c r="AQ671" s="20"/>
    </row>
    <row r="672" spans="20:43" ht="12.75">
      <c r="T672"/>
      <c r="AQ672" s="20"/>
    </row>
    <row r="673" spans="20:43" ht="12.75">
      <c r="T673"/>
      <c r="AQ673" s="20"/>
    </row>
    <row r="674" spans="20:43" ht="12.75">
      <c r="T674"/>
      <c r="AQ674" s="20"/>
    </row>
    <row r="675" spans="20:43" ht="12.75">
      <c r="T675"/>
      <c r="AQ675" s="20"/>
    </row>
    <row r="676" spans="20:43" ht="12.75">
      <c r="T676"/>
      <c r="AQ676" s="20"/>
    </row>
    <row r="677" spans="20:43" ht="12.75">
      <c r="T677"/>
      <c r="AQ677" s="20"/>
    </row>
    <row r="678" spans="20:43" ht="12.75">
      <c r="T678"/>
      <c r="AQ678" s="20"/>
    </row>
    <row r="679" spans="20:43" ht="12.75">
      <c r="T679"/>
      <c r="AQ679" s="20"/>
    </row>
    <row r="680" spans="20:43" ht="12.75">
      <c r="T680"/>
      <c r="AQ680" s="20"/>
    </row>
    <row r="681" spans="20:43" ht="12.75">
      <c r="T681"/>
      <c r="AQ681" s="20"/>
    </row>
    <row r="682" spans="20:43" ht="12.75">
      <c r="T682"/>
      <c r="AQ682" s="20"/>
    </row>
    <row r="683" spans="20:43" ht="12.75">
      <c r="T683"/>
      <c r="AQ683" s="20"/>
    </row>
    <row r="684" spans="20:43" ht="12.75">
      <c r="T684"/>
      <c r="AQ684" s="20"/>
    </row>
    <row r="685" spans="20:43" ht="12.75">
      <c r="T685"/>
      <c r="AQ685" s="20"/>
    </row>
    <row r="686" spans="20:43" ht="12.75">
      <c r="T686"/>
      <c r="AQ686" s="20"/>
    </row>
    <row r="687" spans="20:43" ht="12.75">
      <c r="T687"/>
      <c r="AQ687" s="20"/>
    </row>
    <row r="688" spans="20:43" ht="12.75">
      <c r="T688"/>
      <c r="AQ688" s="20"/>
    </row>
    <row r="689" spans="20:43" ht="12.75">
      <c r="T689"/>
      <c r="AQ689" s="20"/>
    </row>
    <row r="690" spans="20:43" ht="12.75">
      <c r="T690"/>
      <c r="AQ690" s="20"/>
    </row>
    <row r="691" spans="20:43" ht="12.75">
      <c r="T691"/>
      <c r="AQ691" s="20"/>
    </row>
    <row r="692" spans="20:43" ht="12.75">
      <c r="T692"/>
      <c r="AQ692" s="20"/>
    </row>
    <row r="693" spans="20:43" ht="12.75">
      <c r="T693"/>
      <c r="AQ693" s="20"/>
    </row>
    <row r="694" spans="20:43" ht="12.75">
      <c r="T694"/>
      <c r="AQ694" s="20"/>
    </row>
    <row r="695" spans="20:43" ht="12.75">
      <c r="T695"/>
      <c r="AQ695" s="20"/>
    </row>
    <row r="696" spans="20:43" ht="12.75">
      <c r="T696"/>
      <c r="AQ696" s="20"/>
    </row>
    <row r="697" ht="12.75">
      <c r="T697"/>
    </row>
    <row r="698" ht="12.75">
      <c r="T698"/>
    </row>
    <row r="699" ht="12.75">
      <c r="T699"/>
    </row>
    <row r="700" ht="12.75">
      <c r="T700"/>
    </row>
    <row r="701" ht="12.75">
      <c r="T701"/>
    </row>
    <row r="702" ht="12.75">
      <c r="T702"/>
    </row>
    <row r="703" ht="12.75">
      <c r="T703"/>
    </row>
    <row r="704" ht="12.75">
      <c r="T704"/>
    </row>
    <row r="705" ht="12.75">
      <c r="T705"/>
    </row>
    <row r="706" ht="12.75">
      <c r="T706"/>
    </row>
    <row r="707" ht="12.75">
      <c r="T707"/>
    </row>
    <row r="708" ht="12.75">
      <c r="T708"/>
    </row>
    <row r="709" ht="12.75">
      <c r="T709"/>
    </row>
    <row r="710" ht="12.75">
      <c r="T710"/>
    </row>
    <row r="711" ht="12.75">
      <c r="T711"/>
    </row>
    <row r="712" ht="12.75">
      <c r="T712"/>
    </row>
    <row r="713" ht="12.75">
      <c r="T713"/>
    </row>
  </sheetData>
  <mergeCells count="15">
    <mergeCell ref="Z4:AB4"/>
    <mergeCell ref="AL4:AM4"/>
    <mergeCell ref="AL2:AM2"/>
    <mergeCell ref="I2:K2"/>
    <mergeCell ref="U2:V2"/>
    <mergeCell ref="Z3:AB3"/>
    <mergeCell ref="AL3:AM3"/>
    <mergeCell ref="Z2:AB2"/>
    <mergeCell ref="W2:Y2"/>
    <mergeCell ref="AG2:AH2"/>
    <mergeCell ref="AI2:AK2"/>
    <mergeCell ref="AV6:AX6"/>
    <mergeCell ref="AV2:AX2"/>
    <mergeCell ref="AV3:AX3"/>
    <mergeCell ref="AV4:AX4"/>
  </mergeCells>
  <printOptions/>
  <pageMargins left="0.75" right="0.75" top="1" bottom="1" header="0.5" footer="0.5"/>
  <pageSetup fitToHeight="1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ARA-ERES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Forwardcalculation Spreadsheet</dc:title>
  <dc:subject/>
  <dc:creator>Richard Stubstad</dc:creator>
  <cp:keywords/>
  <dc:description/>
  <cp:lastModifiedBy>TFHRC</cp:lastModifiedBy>
  <cp:lastPrinted>2003-10-21T18:40:09Z</cp:lastPrinted>
  <dcterms:created xsi:type="dcterms:W3CDTF">2003-03-10T15:26:41Z</dcterms:created>
  <dcterms:modified xsi:type="dcterms:W3CDTF">2006-04-12T15:26:48Z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